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hgac-my.sharepoint.com/personal/finley_h-gac_com/Documents/Desktop/"/>
    </mc:Choice>
  </mc:AlternateContent>
  <xr:revisionPtr revIDLastSave="0" documentId="8_{D43E5D6E-8978-4A29-A038-4CB3B57F2216}" xr6:coauthVersionLast="47" xr6:coauthVersionMax="47" xr10:uidLastSave="{00000000-0000-0000-0000-000000000000}"/>
  <bookViews>
    <workbookView xWindow="28680" yWindow="-120" windowWidth="29040" windowHeight="15720" xr2:uid="{C0516D22-4A67-483D-99D4-5F72862B8945}"/>
  </bookViews>
  <sheets>
    <sheet name="Instructions" sheetId="19" r:id="rId1"/>
    <sheet name="Main" sheetId="2" r:id="rId2"/>
    <sheet name="On Road Fleet" sheetId="3" r:id="rId3"/>
    <sheet name="Electric Vehicles" sheetId="6" r:id="rId4"/>
    <sheet name="New Stations" sheetId="7" r:id="rId5"/>
    <sheet name="Electric Chargers" sheetId="10" r:id="rId6"/>
    <sheet name="Off Non-Road Equipment" sheetId="8" r:id="rId7"/>
    <sheet name="Idle Reduction" sheetId="4" r:id="rId8"/>
    <sheet name="List" sheetId="1" state="hidden" r:id="rId9"/>
    <sheet name="Fuel Sales" sheetId="5" r:id="rId10"/>
    <sheet name="VMT" sheetId="9" r:id="rId11"/>
    <sheet name="Truck Stops" sheetId="11" r:id="rId12"/>
    <sheet name="Export New Stations" sheetId="12" state="hidden" r:id="rId13"/>
    <sheet name="Export Alt Fuel Veh" sheetId="13" state="hidden" r:id="rId14"/>
    <sheet name="Export Elec Hy Plugs" sheetId="14" state="hidden" r:id="rId15"/>
    <sheet name="Export Off Road" sheetId="15" state="hidden" r:id="rId16"/>
    <sheet name="Export VMT" sheetId="16" state="hidden" r:id="rId17"/>
    <sheet name="Export Truck Stop Elect" sheetId="17" state="hidden" r:id="rId18"/>
    <sheet name="Export Idle Reduction" sheetId="18" state="hidden" r:id="rId19"/>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7" i="4" l="1"/>
  <c r="B26" i="4"/>
  <c r="B25" i="4"/>
  <c r="B24" i="4"/>
  <c r="B23" i="4"/>
  <c r="B22" i="4"/>
  <c r="B21" i="4"/>
  <c r="B20" i="4"/>
  <c r="B19" i="4"/>
  <c r="B18" i="4"/>
  <c r="B17" i="4"/>
  <c r="B16" i="4"/>
  <c r="B15" i="4"/>
  <c r="B14" i="4"/>
  <c r="B13" i="4"/>
  <c r="B12" i="4"/>
  <c r="B11" i="4"/>
  <c r="B10" i="4"/>
  <c r="B9" i="4"/>
  <c r="B8" i="4"/>
  <c r="B7" i="4"/>
  <c r="B6" i="4"/>
  <c r="B5" i="4"/>
  <c r="B4" i="4"/>
  <c r="B3" i="4"/>
  <c r="A9" i="2"/>
  <c r="A8" i="2"/>
  <c r="C22" i="2"/>
  <c r="C21" i="2"/>
  <c r="C20" i="2"/>
  <c r="C19" i="2"/>
  <c r="C18" i="2"/>
  <c r="C17" i="2"/>
  <c r="C16" i="2"/>
  <c r="C15" i="2"/>
  <c r="C14" i="2"/>
  <c r="C13" i="2"/>
  <c r="A15" i="2"/>
  <c r="C10" i="2"/>
  <c r="A10" i="2" s="1"/>
  <c r="J42" i="1"/>
  <c r="A19" i="2"/>
  <c r="G53" i="18"/>
  <c r="G52" i="18"/>
  <c r="G51" i="18"/>
  <c r="G50" i="18"/>
  <c r="G49" i="18"/>
  <c r="G48" i="18"/>
  <c r="G47" i="18"/>
  <c r="G46" i="18"/>
  <c r="G45" i="18"/>
  <c r="G44" i="18"/>
  <c r="G43" i="18"/>
  <c r="G42" i="18"/>
  <c r="G41" i="18"/>
  <c r="G40" i="18"/>
  <c r="G39" i="18"/>
  <c r="G38" i="18"/>
  <c r="G37" i="18"/>
  <c r="G36" i="18"/>
  <c r="G35" i="18"/>
  <c r="G34" i="18"/>
  <c r="G33" i="18"/>
  <c r="G32" i="18"/>
  <c r="G31" i="18"/>
  <c r="G30" i="18"/>
  <c r="G29" i="18"/>
  <c r="I26" i="18"/>
  <c r="H26" i="18"/>
  <c r="I25" i="18"/>
  <c r="H25" i="18"/>
  <c r="I24" i="18"/>
  <c r="H24" i="18"/>
  <c r="I23" i="18"/>
  <c r="H23" i="18"/>
  <c r="I22" i="18"/>
  <c r="H22" i="18"/>
  <c r="I21" i="18"/>
  <c r="H21" i="18"/>
  <c r="I20" i="18"/>
  <c r="H20" i="18"/>
  <c r="I19" i="18"/>
  <c r="H19" i="18"/>
  <c r="I18" i="18"/>
  <c r="H18" i="18"/>
  <c r="I17" i="18"/>
  <c r="H17" i="18"/>
  <c r="I16" i="18"/>
  <c r="H16" i="18"/>
  <c r="I15" i="18"/>
  <c r="H15" i="18"/>
  <c r="I14" i="18"/>
  <c r="H14" i="18"/>
  <c r="I13" i="18"/>
  <c r="H13" i="18"/>
  <c r="I12" i="18"/>
  <c r="H12" i="18"/>
  <c r="I11" i="18"/>
  <c r="H11" i="18"/>
  <c r="I10" i="18"/>
  <c r="H10" i="18"/>
  <c r="I9" i="18"/>
  <c r="H9" i="18"/>
  <c r="I8" i="18"/>
  <c r="H8" i="18"/>
  <c r="I7" i="18"/>
  <c r="H7" i="18"/>
  <c r="I6" i="18"/>
  <c r="H6" i="18"/>
  <c r="I5" i="18"/>
  <c r="H5" i="18"/>
  <c r="I4" i="18"/>
  <c r="H4" i="18"/>
  <c r="I3" i="18"/>
  <c r="H3" i="18"/>
  <c r="T2" i="18"/>
  <c r="S2" i="18"/>
  <c r="R2" i="18"/>
  <c r="Q2" i="18"/>
  <c r="P2" i="18"/>
  <c r="O2" i="18"/>
  <c r="I2" i="18"/>
  <c r="H2" i="18"/>
  <c r="B21" i="17"/>
  <c r="D21" i="17" s="1"/>
  <c r="A21" i="17"/>
  <c r="B20" i="17"/>
  <c r="D20" i="17" s="1"/>
  <c r="A20" i="17"/>
  <c r="B19" i="17"/>
  <c r="D19" i="17" s="1"/>
  <c r="A19" i="17"/>
  <c r="B18" i="17"/>
  <c r="D18" i="17" s="1"/>
  <c r="A18" i="17"/>
  <c r="B17" i="17"/>
  <c r="D17" i="17" s="1"/>
  <c r="A17" i="17"/>
  <c r="B16" i="17"/>
  <c r="D16" i="17" s="1"/>
  <c r="A16" i="17"/>
  <c r="B15" i="17"/>
  <c r="D15" i="17" s="1"/>
  <c r="A15" i="17"/>
  <c r="B14" i="17"/>
  <c r="D14" i="17" s="1"/>
  <c r="A14" i="17"/>
  <c r="B13" i="17"/>
  <c r="D13" i="17" s="1"/>
  <c r="A13" i="17"/>
  <c r="B12" i="17"/>
  <c r="D12" i="17" s="1"/>
  <c r="A12" i="17"/>
  <c r="B11" i="17"/>
  <c r="D11" i="17" s="1"/>
  <c r="A11" i="17"/>
  <c r="B10" i="17"/>
  <c r="D10" i="17" s="1"/>
  <c r="A10" i="17"/>
  <c r="B9" i="17"/>
  <c r="D9" i="17" s="1"/>
  <c r="A9" i="17"/>
  <c r="B8" i="17"/>
  <c r="D8" i="17" s="1"/>
  <c r="A8" i="17"/>
  <c r="B7" i="17"/>
  <c r="D7" i="17" s="1"/>
  <c r="A7" i="17"/>
  <c r="B6" i="17"/>
  <c r="D6" i="17" s="1"/>
  <c r="A6" i="17"/>
  <c r="B5" i="17"/>
  <c r="D5" i="17" s="1"/>
  <c r="A5" i="17"/>
  <c r="B4" i="17"/>
  <c r="D4" i="17" s="1"/>
  <c r="A4" i="17"/>
  <c r="B3" i="17"/>
  <c r="D3" i="17" s="1"/>
  <c r="A3" i="17"/>
  <c r="A2" i="17"/>
  <c r="M2" i="17"/>
  <c r="L2" i="17"/>
  <c r="K2" i="17"/>
  <c r="J2" i="17"/>
  <c r="I2" i="17"/>
  <c r="H2" i="17"/>
  <c r="B2" i="17"/>
  <c r="D2" i="17" s="1"/>
  <c r="A7" i="16"/>
  <c r="A2" i="16"/>
  <c r="I37" i="16"/>
  <c r="I36" i="16"/>
  <c r="I35" i="16"/>
  <c r="I34" i="16"/>
  <c r="I33" i="16"/>
  <c r="I32" i="16"/>
  <c r="I31" i="16"/>
  <c r="I30" i="16"/>
  <c r="I29" i="16"/>
  <c r="I28" i="16"/>
  <c r="I27" i="16"/>
  <c r="I26" i="16"/>
  <c r="I25" i="16"/>
  <c r="I24" i="16"/>
  <c r="I23" i="16"/>
  <c r="I22" i="16"/>
  <c r="I21" i="16"/>
  <c r="I20" i="16"/>
  <c r="I19" i="16"/>
  <c r="I18" i="16"/>
  <c r="I17" i="16"/>
  <c r="I16" i="16"/>
  <c r="I15" i="16"/>
  <c r="I14" i="16"/>
  <c r="I13" i="16"/>
  <c r="L10" i="16"/>
  <c r="K10" i="16"/>
  <c r="J10" i="16"/>
  <c r="I10" i="16"/>
  <c r="H10" i="16"/>
  <c r="F10" i="16"/>
  <c r="G10" i="16" s="1"/>
  <c r="E10" i="16"/>
  <c r="C10" i="16"/>
  <c r="D10" i="16" s="1"/>
  <c r="L9" i="16"/>
  <c r="K9" i="16"/>
  <c r="J9" i="16"/>
  <c r="I9" i="16"/>
  <c r="H9" i="16"/>
  <c r="F9" i="16"/>
  <c r="G9" i="16" s="1"/>
  <c r="E9" i="16"/>
  <c r="C9" i="16"/>
  <c r="B9" i="16" s="1"/>
  <c r="L8" i="16"/>
  <c r="K8" i="16"/>
  <c r="J8" i="16"/>
  <c r="I8" i="16"/>
  <c r="H8" i="16"/>
  <c r="F8" i="16"/>
  <c r="G8" i="16" s="1"/>
  <c r="E8" i="16"/>
  <c r="C8" i="16"/>
  <c r="B8" i="16" s="1"/>
  <c r="L7" i="16"/>
  <c r="K7" i="16"/>
  <c r="J7" i="16"/>
  <c r="I7" i="16"/>
  <c r="H7" i="16"/>
  <c r="F7" i="16"/>
  <c r="G7" i="16" s="1"/>
  <c r="E7" i="16"/>
  <c r="C7" i="16"/>
  <c r="D7" i="16" s="1"/>
  <c r="L6" i="16"/>
  <c r="K6" i="16"/>
  <c r="J6" i="16"/>
  <c r="I6" i="16"/>
  <c r="H6" i="16"/>
  <c r="F6" i="16"/>
  <c r="G6" i="16" s="1"/>
  <c r="E6" i="16"/>
  <c r="C6" i="16"/>
  <c r="D6" i="16" s="1"/>
  <c r="L5" i="16"/>
  <c r="K5" i="16"/>
  <c r="J5" i="16"/>
  <c r="I5" i="16"/>
  <c r="H5" i="16"/>
  <c r="F5" i="16"/>
  <c r="G5" i="16" s="1"/>
  <c r="E5" i="16"/>
  <c r="C5" i="16"/>
  <c r="B5" i="16" s="1"/>
  <c r="L4" i="16"/>
  <c r="K4" i="16"/>
  <c r="J4" i="16"/>
  <c r="I4" i="16"/>
  <c r="H4" i="16"/>
  <c r="F4" i="16"/>
  <c r="G4" i="16" s="1"/>
  <c r="E4" i="16"/>
  <c r="C4" i="16"/>
  <c r="B4" i="16" s="1"/>
  <c r="L3" i="16"/>
  <c r="K3" i="16"/>
  <c r="J3" i="16"/>
  <c r="I3" i="16"/>
  <c r="H3" i="16"/>
  <c r="F3" i="16"/>
  <c r="G3" i="16" s="1"/>
  <c r="E3" i="16"/>
  <c r="C3" i="16"/>
  <c r="B3" i="16" s="1"/>
  <c r="U2" i="16"/>
  <c r="T2" i="16"/>
  <c r="S2" i="16"/>
  <c r="R2" i="16"/>
  <c r="Q2" i="16"/>
  <c r="P2" i="16"/>
  <c r="L2" i="16"/>
  <c r="K2" i="16"/>
  <c r="J2" i="16"/>
  <c r="I2" i="16"/>
  <c r="H2" i="16"/>
  <c r="F2" i="16"/>
  <c r="G2" i="16" s="1"/>
  <c r="E2" i="16"/>
  <c r="C2" i="16"/>
  <c r="B2" i="16" s="1"/>
  <c r="A21" i="15"/>
  <c r="A20" i="15"/>
  <c r="A19" i="15"/>
  <c r="A18" i="15"/>
  <c r="A17" i="15"/>
  <c r="A16" i="15"/>
  <c r="A15" i="15"/>
  <c r="A14" i="15"/>
  <c r="A13" i="15"/>
  <c r="A12" i="15"/>
  <c r="A11" i="15"/>
  <c r="A10" i="15"/>
  <c r="A9" i="15"/>
  <c r="A8" i="15"/>
  <c r="A7" i="15"/>
  <c r="A6" i="15"/>
  <c r="A5" i="15"/>
  <c r="B21" i="15"/>
  <c r="B20" i="15"/>
  <c r="B19" i="15"/>
  <c r="B18" i="15"/>
  <c r="B17" i="15"/>
  <c r="B16" i="15"/>
  <c r="C16" i="15" s="1"/>
  <c r="B15" i="15"/>
  <c r="B14" i="15"/>
  <c r="E14" i="15" s="1"/>
  <c r="B13" i="15"/>
  <c r="B12" i="15"/>
  <c r="B11" i="15"/>
  <c r="B10" i="15"/>
  <c r="B9" i="15"/>
  <c r="B8" i="15"/>
  <c r="B7" i="15"/>
  <c r="B6" i="15"/>
  <c r="E6" i="15" s="1"/>
  <c r="B5" i="15"/>
  <c r="B4" i="15"/>
  <c r="C4" i="15" s="1"/>
  <c r="B3" i="15"/>
  <c r="D3" i="15" s="1"/>
  <c r="C21" i="15"/>
  <c r="C20" i="15"/>
  <c r="C19" i="15"/>
  <c r="C18" i="15"/>
  <c r="C17" i="15"/>
  <c r="C15" i="15"/>
  <c r="C13" i="15"/>
  <c r="C12" i="15"/>
  <c r="C11" i="15"/>
  <c r="C10" i="15"/>
  <c r="C9" i="15"/>
  <c r="C8" i="15"/>
  <c r="C7" i="15"/>
  <c r="C5" i="15"/>
  <c r="D21" i="15"/>
  <c r="D20" i="15"/>
  <c r="D19" i="15"/>
  <c r="D18" i="15"/>
  <c r="D17" i="15"/>
  <c r="D16" i="15"/>
  <c r="D15" i="15"/>
  <c r="D13" i="15"/>
  <c r="D12" i="15"/>
  <c r="D11" i="15"/>
  <c r="D10" i="15"/>
  <c r="D9" i="15"/>
  <c r="D8" i="15"/>
  <c r="D7" i="15"/>
  <c r="D5" i="15"/>
  <c r="E21" i="15"/>
  <c r="E20" i="15"/>
  <c r="E19" i="15"/>
  <c r="E18" i="15"/>
  <c r="E17" i="15"/>
  <c r="E16" i="15"/>
  <c r="E15" i="15"/>
  <c r="E13" i="15"/>
  <c r="E12" i="15"/>
  <c r="E11" i="15"/>
  <c r="E10" i="15"/>
  <c r="E9" i="15"/>
  <c r="E8" i="15"/>
  <c r="E7" i="15"/>
  <c r="E5" i="15"/>
  <c r="F21" i="15"/>
  <c r="F20" i="15"/>
  <c r="F19" i="15"/>
  <c r="F18" i="15"/>
  <c r="F17" i="15"/>
  <c r="F16" i="15"/>
  <c r="F15" i="15"/>
  <c r="F14" i="15"/>
  <c r="F13" i="15"/>
  <c r="F12" i="15"/>
  <c r="F11" i="15"/>
  <c r="F10" i="15"/>
  <c r="F9" i="15"/>
  <c r="F8" i="15"/>
  <c r="F7" i="15"/>
  <c r="F6" i="15"/>
  <c r="F5" i="15"/>
  <c r="F4" i="15"/>
  <c r="F3" i="15"/>
  <c r="G21" i="15"/>
  <c r="G20" i="15"/>
  <c r="G19" i="15"/>
  <c r="G18" i="15"/>
  <c r="G17" i="15"/>
  <c r="G16" i="15"/>
  <c r="G15" i="15"/>
  <c r="G14" i="15"/>
  <c r="G13" i="15"/>
  <c r="G12" i="15"/>
  <c r="G11" i="15"/>
  <c r="G10" i="15"/>
  <c r="G9" i="15"/>
  <c r="G8" i="15"/>
  <c r="G7" i="15"/>
  <c r="G6" i="15"/>
  <c r="G5" i="15"/>
  <c r="G4" i="15"/>
  <c r="G3" i="15"/>
  <c r="H21" i="15"/>
  <c r="H20" i="15"/>
  <c r="H19" i="15"/>
  <c r="H18" i="15"/>
  <c r="H17" i="15"/>
  <c r="H16" i="15"/>
  <c r="H15" i="15"/>
  <c r="H14" i="15"/>
  <c r="H13" i="15"/>
  <c r="H12" i="15"/>
  <c r="H11" i="15"/>
  <c r="H10" i="15"/>
  <c r="H9" i="15"/>
  <c r="H8" i="15"/>
  <c r="H7" i="15"/>
  <c r="H6" i="15"/>
  <c r="H5" i="15"/>
  <c r="H4" i="15"/>
  <c r="H3" i="15"/>
  <c r="I21" i="15"/>
  <c r="I20" i="15"/>
  <c r="I19" i="15"/>
  <c r="I18" i="15"/>
  <c r="I17" i="15"/>
  <c r="I16" i="15"/>
  <c r="I15" i="15"/>
  <c r="I14" i="15"/>
  <c r="I13" i="15"/>
  <c r="I12" i="15"/>
  <c r="I11" i="15"/>
  <c r="I10" i="15"/>
  <c r="I9" i="15"/>
  <c r="I8" i="15"/>
  <c r="I7" i="15"/>
  <c r="I6" i="15"/>
  <c r="I5" i="15"/>
  <c r="I4" i="15"/>
  <c r="I3" i="15"/>
  <c r="J21" i="15"/>
  <c r="J20" i="15"/>
  <c r="J19" i="15"/>
  <c r="J18" i="15"/>
  <c r="J17" i="15"/>
  <c r="J16" i="15"/>
  <c r="J15" i="15"/>
  <c r="J14" i="15"/>
  <c r="J13" i="15"/>
  <c r="J12" i="15"/>
  <c r="J11" i="15"/>
  <c r="J10" i="15"/>
  <c r="J9" i="15"/>
  <c r="J8" i="15"/>
  <c r="J7" i="15"/>
  <c r="J6" i="15"/>
  <c r="J5" i="15"/>
  <c r="J4" i="15"/>
  <c r="J3" i="15"/>
  <c r="K21" i="15"/>
  <c r="K20" i="15"/>
  <c r="K19" i="15"/>
  <c r="K18" i="15"/>
  <c r="K17" i="15"/>
  <c r="K16" i="15"/>
  <c r="K15" i="15"/>
  <c r="K14" i="15"/>
  <c r="K13" i="15"/>
  <c r="K12" i="15"/>
  <c r="K11" i="15"/>
  <c r="K10" i="15"/>
  <c r="K9" i="15"/>
  <c r="K8" i="15"/>
  <c r="K7" i="15"/>
  <c r="K6" i="15"/>
  <c r="K5" i="15"/>
  <c r="K4" i="15"/>
  <c r="K3" i="15"/>
  <c r="L21" i="15"/>
  <c r="L20" i="15"/>
  <c r="L19" i="15"/>
  <c r="L18" i="15"/>
  <c r="L17" i="15"/>
  <c r="L16" i="15"/>
  <c r="L15" i="15"/>
  <c r="L14" i="15"/>
  <c r="L13" i="15"/>
  <c r="L12" i="15"/>
  <c r="L11" i="15"/>
  <c r="L10" i="15"/>
  <c r="L9" i="15"/>
  <c r="L8" i="15"/>
  <c r="L7" i="15"/>
  <c r="L6" i="15"/>
  <c r="L5" i="15"/>
  <c r="L4" i="15"/>
  <c r="L3" i="15"/>
  <c r="M21" i="15"/>
  <c r="M20" i="15"/>
  <c r="M19" i="15"/>
  <c r="M18" i="15"/>
  <c r="M17" i="15"/>
  <c r="M16" i="15"/>
  <c r="M15" i="15"/>
  <c r="M14" i="15"/>
  <c r="M13" i="15"/>
  <c r="M12" i="15"/>
  <c r="M11" i="15"/>
  <c r="M10" i="15"/>
  <c r="M9" i="15"/>
  <c r="M8" i="15"/>
  <c r="M7" i="15"/>
  <c r="M6" i="15"/>
  <c r="M5" i="15"/>
  <c r="M4" i="15"/>
  <c r="M3" i="15"/>
  <c r="N21" i="15"/>
  <c r="N20" i="15"/>
  <c r="N19" i="15"/>
  <c r="N18" i="15"/>
  <c r="N17" i="15"/>
  <c r="N16" i="15"/>
  <c r="N15" i="15"/>
  <c r="N14" i="15"/>
  <c r="N13" i="15"/>
  <c r="N12" i="15"/>
  <c r="N11" i="15"/>
  <c r="N10" i="15"/>
  <c r="N9" i="15"/>
  <c r="N8" i="15"/>
  <c r="N7" i="15"/>
  <c r="N6" i="15"/>
  <c r="N5" i="15"/>
  <c r="N4" i="15"/>
  <c r="N3" i="15"/>
  <c r="O21" i="15"/>
  <c r="O20" i="15"/>
  <c r="O19" i="15"/>
  <c r="O18" i="15"/>
  <c r="O17" i="15"/>
  <c r="O16" i="15"/>
  <c r="O15" i="15"/>
  <c r="O14" i="15"/>
  <c r="O13" i="15"/>
  <c r="O12" i="15"/>
  <c r="O11" i="15"/>
  <c r="O10" i="15"/>
  <c r="O9" i="15"/>
  <c r="O8" i="15"/>
  <c r="O7" i="15"/>
  <c r="O6" i="15"/>
  <c r="O5" i="15"/>
  <c r="O4" i="15"/>
  <c r="O3" i="15"/>
  <c r="P21" i="15"/>
  <c r="P20" i="15"/>
  <c r="P19" i="15"/>
  <c r="P18" i="15"/>
  <c r="P17" i="15"/>
  <c r="P16" i="15"/>
  <c r="P15" i="15"/>
  <c r="P14" i="15"/>
  <c r="P13" i="15"/>
  <c r="P12" i="15"/>
  <c r="P11" i="15"/>
  <c r="P10" i="15"/>
  <c r="P9" i="15"/>
  <c r="P8" i="15"/>
  <c r="P7" i="15"/>
  <c r="P6" i="15"/>
  <c r="P5" i="15"/>
  <c r="P4" i="15"/>
  <c r="P3" i="15"/>
  <c r="Q21" i="15"/>
  <c r="Q20" i="15"/>
  <c r="Q19" i="15"/>
  <c r="Q18" i="15"/>
  <c r="Q17" i="15"/>
  <c r="Q16" i="15"/>
  <c r="Q15" i="15"/>
  <c r="Q14" i="15"/>
  <c r="Q13" i="15"/>
  <c r="Q12" i="15"/>
  <c r="Q11" i="15"/>
  <c r="Q10" i="15"/>
  <c r="Q9" i="15"/>
  <c r="Q8" i="15"/>
  <c r="Q7" i="15"/>
  <c r="Q6" i="15"/>
  <c r="Q5" i="15"/>
  <c r="Q4" i="15"/>
  <c r="Q3" i="15"/>
  <c r="S2" i="15"/>
  <c r="I9" i="2"/>
  <c r="M27" i="8"/>
  <c r="M26" i="8"/>
  <c r="M25" i="8"/>
  <c r="M24" i="8"/>
  <c r="M23" i="8"/>
  <c r="M22" i="8"/>
  <c r="M21" i="8"/>
  <c r="M20" i="8"/>
  <c r="M19" i="8"/>
  <c r="M18" i="8"/>
  <c r="M17" i="8"/>
  <c r="M16" i="8"/>
  <c r="M15" i="8"/>
  <c r="M14" i="8"/>
  <c r="M13" i="8"/>
  <c r="M12" i="8"/>
  <c r="M11" i="8"/>
  <c r="M10" i="8"/>
  <c r="M9" i="8"/>
  <c r="M8" i="8"/>
  <c r="M7" i="8"/>
  <c r="M6" i="8"/>
  <c r="X2" i="15"/>
  <c r="V2" i="15"/>
  <c r="U2" i="15"/>
  <c r="W2" i="15"/>
  <c r="T2" i="15"/>
  <c r="Q2" i="15"/>
  <c r="P2" i="15"/>
  <c r="O2" i="15"/>
  <c r="N2" i="15"/>
  <c r="M2" i="15"/>
  <c r="L2" i="15"/>
  <c r="K2" i="15"/>
  <c r="J2" i="15"/>
  <c r="I2" i="15"/>
  <c r="E4" i="15" l="1"/>
  <c r="D4" i="15"/>
  <c r="A4" i="15"/>
  <c r="C3" i="15"/>
  <c r="A3" i="15"/>
  <c r="E3" i="15"/>
  <c r="U4" i="15"/>
  <c r="Q4" i="18"/>
  <c r="C12" i="2"/>
  <c r="H15" i="2" s="1"/>
  <c r="A10" i="16"/>
  <c r="A9" i="16"/>
  <c r="A8" i="16"/>
  <c r="A6" i="16"/>
  <c r="A5" i="16"/>
  <c r="A4" i="16"/>
  <c r="A3" i="16"/>
  <c r="C2" i="17"/>
  <c r="C3" i="17"/>
  <c r="C5" i="17"/>
  <c r="C7" i="17"/>
  <c r="C9" i="17"/>
  <c r="C11" i="17"/>
  <c r="C13" i="17"/>
  <c r="C15" i="17"/>
  <c r="C17" i="17"/>
  <c r="C19" i="17"/>
  <c r="C21" i="17"/>
  <c r="C4" i="17"/>
  <c r="C6" i="17"/>
  <c r="C8" i="17"/>
  <c r="C10" i="17"/>
  <c r="C12" i="17"/>
  <c r="C14" i="17"/>
  <c r="C16" i="17"/>
  <c r="C18" i="17"/>
  <c r="C20" i="17"/>
  <c r="J4" i="17"/>
  <c r="R4" i="16"/>
  <c r="D2" i="16"/>
  <c r="D4" i="16"/>
  <c r="D8" i="16"/>
  <c r="D9" i="16"/>
  <c r="B10" i="16"/>
  <c r="D3" i="16"/>
  <c r="B7" i="16"/>
  <c r="B6" i="16"/>
  <c r="D5" i="16"/>
  <c r="D6" i="15"/>
  <c r="D14" i="15"/>
  <c r="C6" i="15"/>
  <c r="C14" i="15"/>
  <c r="H2" i="15"/>
  <c r="G2" i="15"/>
  <c r="F2" i="15"/>
  <c r="B2" i="15"/>
  <c r="C2" i="15" s="1"/>
  <c r="K22" i="14"/>
  <c r="H22" i="14"/>
  <c r="G22" i="14"/>
  <c r="F22" i="14"/>
  <c r="K21" i="14"/>
  <c r="H21" i="14"/>
  <c r="G21" i="14"/>
  <c r="F21" i="14"/>
  <c r="K20" i="14"/>
  <c r="H20" i="14"/>
  <c r="G20" i="14"/>
  <c r="F20" i="14"/>
  <c r="K19" i="14"/>
  <c r="H19" i="14"/>
  <c r="G19" i="14"/>
  <c r="F19" i="14"/>
  <c r="K18" i="14"/>
  <c r="H18" i="14"/>
  <c r="G18" i="14"/>
  <c r="F18" i="14"/>
  <c r="K17" i="14"/>
  <c r="H17" i="14"/>
  <c r="G17" i="14"/>
  <c r="F17" i="14"/>
  <c r="K16" i="14"/>
  <c r="H16" i="14"/>
  <c r="G16" i="14"/>
  <c r="F16" i="14"/>
  <c r="K15" i="14"/>
  <c r="H15" i="14"/>
  <c r="G15" i="14"/>
  <c r="F15" i="14"/>
  <c r="K14" i="14"/>
  <c r="H14" i="14"/>
  <c r="G14" i="14"/>
  <c r="F14" i="14"/>
  <c r="K13" i="14"/>
  <c r="H13" i="14"/>
  <c r="G13" i="14"/>
  <c r="F13" i="14"/>
  <c r="K12" i="14"/>
  <c r="H12" i="14"/>
  <c r="G12" i="14"/>
  <c r="F12" i="14"/>
  <c r="K11" i="14"/>
  <c r="H11" i="14"/>
  <c r="G11" i="14"/>
  <c r="F11" i="14"/>
  <c r="K10" i="14"/>
  <c r="H10" i="14"/>
  <c r="G10" i="14"/>
  <c r="F10" i="14"/>
  <c r="K9" i="14"/>
  <c r="H9" i="14"/>
  <c r="G9" i="14"/>
  <c r="F9" i="14"/>
  <c r="K8" i="14"/>
  <c r="H8" i="14"/>
  <c r="G8" i="14"/>
  <c r="F8" i="14"/>
  <c r="K7" i="14"/>
  <c r="H7" i="14"/>
  <c r="G7" i="14"/>
  <c r="F7" i="14"/>
  <c r="K6" i="14"/>
  <c r="H6" i="14"/>
  <c r="G6" i="14"/>
  <c r="F6" i="14"/>
  <c r="K5" i="14"/>
  <c r="H5" i="14"/>
  <c r="G5" i="14"/>
  <c r="F5" i="14"/>
  <c r="K4" i="14"/>
  <c r="H4" i="14"/>
  <c r="G4" i="14"/>
  <c r="F4" i="14"/>
  <c r="W3" i="14"/>
  <c r="V3" i="14"/>
  <c r="U3" i="14"/>
  <c r="T3" i="14"/>
  <c r="S3" i="14"/>
  <c r="R3" i="14"/>
  <c r="K3" i="14"/>
  <c r="H3" i="14"/>
  <c r="G3" i="14"/>
  <c r="F3" i="14"/>
  <c r="Z3" i="13"/>
  <c r="Y3" i="13"/>
  <c r="X3" i="13"/>
  <c r="W3" i="13"/>
  <c r="V3" i="13"/>
  <c r="U3" i="13"/>
  <c r="F22" i="13"/>
  <c r="B22" i="13" s="1"/>
  <c r="F21" i="13"/>
  <c r="B21" i="13" s="1"/>
  <c r="F20" i="13"/>
  <c r="B20" i="13" s="1"/>
  <c r="Q20" i="13" s="1"/>
  <c r="F19" i="13"/>
  <c r="B19" i="13" s="1"/>
  <c r="F18" i="13"/>
  <c r="B18" i="13"/>
  <c r="O18" i="13" s="1"/>
  <c r="F17" i="13"/>
  <c r="B17" i="13" s="1"/>
  <c r="F16" i="13"/>
  <c r="B16" i="13" s="1"/>
  <c r="F15" i="13"/>
  <c r="B15" i="13"/>
  <c r="P15" i="13" s="1"/>
  <c r="F14" i="13"/>
  <c r="B14" i="13" s="1"/>
  <c r="F13" i="13"/>
  <c r="B13" i="13" s="1"/>
  <c r="F12" i="13"/>
  <c r="B12" i="13" s="1"/>
  <c r="Q12" i="13" s="1"/>
  <c r="F11" i="13"/>
  <c r="B11" i="13" s="1"/>
  <c r="E11" i="13"/>
  <c r="M11" i="13" s="1"/>
  <c r="F10" i="13"/>
  <c r="B10" i="13" s="1"/>
  <c r="D22" i="12"/>
  <c r="G22" i="12" s="1"/>
  <c r="C22" i="12"/>
  <c r="F22" i="12" s="1"/>
  <c r="D21" i="12"/>
  <c r="G21" i="12" s="1"/>
  <c r="C21" i="12"/>
  <c r="F21" i="12" s="1"/>
  <c r="D20" i="12"/>
  <c r="G20" i="12" s="1"/>
  <c r="C20" i="12"/>
  <c r="F20" i="12" s="1"/>
  <c r="D19" i="12"/>
  <c r="G19" i="12" s="1"/>
  <c r="C19" i="12"/>
  <c r="F19" i="12" s="1"/>
  <c r="D18" i="12"/>
  <c r="G18" i="12" s="1"/>
  <c r="C18" i="12"/>
  <c r="F18" i="12" s="1"/>
  <c r="D17" i="12"/>
  <c r="G17" i="12" s="1"/>
  <c r="C17" i="12"/>
  <c r="F17" i="12" s="1"/>
  <c r="D16" i="12"/>
  <c r="G16" i="12" s="1"/>
  <c r="C16" i="12"/>
  <c r="D15" i="12"/>
  <c r="G15" i="12" s="1"/>
  <c r="C15" i="12"/>
  <c r="F15" i="12" s="1"/>
  <c r="G14" i="12"/>
  <c r="D14" i="12"/>
  <c r="C14" i="12"/>
  <c r="F14" i="12" s="1"/>
  <c r="D13" i="12"/>
  <c r="G13" i="12" s="1"/>
  <c r="C13" i="12"/>
  <c r="F13" i="12" s="1"/>
  <c r="D12" i="12"/>
  <c r="G12" i="12" s="1"/>
  <c r="C12" i="12"/>
  <c r="F12" i="12" s="1"/>
  <c r="D11" i="12"/>
  <c r="G11" i="12" s="1"/>
  <c r="C11" i="12"/>
  <c r="F11" i="12" s="1"/>
  <c r="D10" i="12"/>
  <c r="G10" i="12" s="1"/>
  <c r="C10" i="12"/>
  <c r="F10" i="12" s="1"/>
  <c r="D9" i="12"/>
  <c r="G9" i="12" s="1"/>
  <c r="C9" i="12"/>
  <c r="F9" i="12" s="1"/>
  <c r="D8" i="12"/>
  <c r="G8" i="12" s="1"/>
  <c r="C8" i="12"/>
  <c r="F8" i="12" s="1"/>
  <c r="D7" i="12"/>
  <c r="G7" i="12" s="1"/>
  <c r="C7" i="12"/>
  <c r="F7" i="12" s="1"/>
  <c r="D6" i="12"/>
  <c r="G6" i="12" s="1"/>
  <c r="C6" i="12"/>
  <c r="F6" i="12" s="1"/>
  <c r="D5" i="12"/>
  <c r="G5" i="12" s="1"/>
  <c r="C5" i="12"/>
  <c r="F5" i="12" s="1"/>
  <c r="G4" i="12"/>
  <c r="D4" i="12"/>
  <c r="C4" i="12"/>
  <c r="F4" i="12" s="1"/>
  <c r="D3" i="12"/>
  <c r="C3" i="12"/>
  <c r="E23" i="11"/>
  <c r="E22" i="11"/>
  <c r="E21" i="11"/>
  <c r="E20" i="11"/>
  <c r="E19" i="11"/>
  <c r="E18" i="11"/>
  <c r="E17" i="11"/>
  <c r="E16" i="11"/>
  <c r="E15" i="11"/>
  <c r="E14" i="11"/>
  <c r="E13" i="11"/>
  <c r="E12" i="11"/>
  <c r="E11" i="11"/>
  <c r="E10" i="11"/>
  <c r="E9" i="11"/>
  <c r="E8" i="11"/>
  <c r="E7" i="11"/>
  <c r="E6" i="11"/>
  <c r="E5" i="11"/>
  <c r="E4" i="11"/>
  <c r="T5" i="14" l="1"/>
  <c r="W5" i="13"/>
  <c r="E21" i="13"/>
  <c r="P21" i="13"/>
  <c r="Q21" i="13"/>
  <c r="A21" i="13"/>
  <c r="A15" i="13"/>
  <c r="E13" i="13"/>
  <c r="N13" i="13" s="1"/>
  <c r="Q13" i="13"/>
  <c r="A13" i="13"/>
  <c r="I13" i="13"/>
  <c r="P13" i="13"/>
  <c r="G13" i="13"/>
  <c r="O13" i="13"/>
  <c r="H13" i="13"/>
  <c r="O10" i="13"/>
  <c r="I10" i="13"/>
  <c r="A10" i="13"/>
  <c r="P10" i="13"/>
  <c r="H10" i="13"/>
  <c r="Q10" i="13"/>
  <c r="Q15" i="13"/>
  <c r="P18" i="13"/>
  <c r="G21" i="13"/>
  <c r="Q18" i="13"/>
  <c r="H21" i="13"/>
  <c r="I15" i="13"/>
  <c r="I21" i="13"/>
  <c r="H18" i="13"/>
  <c r="I18" i="13"/>
  <c r="A18" i="13"/>
  <c r="O21" i="13"/>
  <c r="E2" i="15"/>
  <c r="D2" i="15"/>
  <c r="A2" i="15"/>
  <c r="N21" i="13"/>
  <c r="M21" i="13"/>
  <c r="L21" i="13"/>
  <c r="S22" i="13"/>
  <c r="K22" i="13"/>
  <c r="C22" i="13"/>
  <c r="R22" i="13"/>
  <c r="J22" i="13"/>
  <c r="Q22" i="13"/>
  <c r="I22" i="13"/>
  <c r="A22" i="13"/>
  <c r="G22" i="13"/>
  <c r="E22" i="13"/>
  <c r="P22" i="13"/>
  <c r="H22" i="13"/>
  <c r="O22" i="13"/>
  <c r="D22" i="13"/>
  <c r="D11" i="13"/>
  <c r="H11" i="13"/>
  <c r="S11" i="13"/>
  <c r="K11" i="13"/>
  <c r="C11" i="13"/>
  <c r="R11" i="13"/>
  <c r="J11" i="13"/>
  <c r="P11" i="13"/>
  <c r="G11" i="13"/>
  <c r="Q11" i="13"/>
  <c r="I11" i="13"/>
  <c r="A11" i="13"/>
  <c r="O11" i="13"/>
  <c r="L11" i="13"/>
  <c r="N11" i="13"/>
  <c r="R17" i="13"/>
  <c r="J17" i="13"/>
  <c r="E17" i="13"/>
  <c r="K17" i="13"/>
  <c r="Q17" i="13"/>
  <c r="I17" i="13"/>
  <c r="A17" i="13"/>
  <c r="P17" i="13"/>
  <c r="H17" i="13"/>
  <c r="O17" i="13"/>
  <c r="G17" i="13"/>
  <c r="D17" i="13"/>
  <c r="S17" i="13"/>
  <c r="C17" i="13"/>
  <c r="D19" i="13"/>
  <c r="O19" i="13"/>
  <c r="E19" i="13"/>
  <c r="S19" i="13"/>
  <c r="K19" i="13"/>
  <c r="C19" i="13"/>
  <c r="R19" i="13"/>
  <c r="J19" i="13"/>
  <c r="P19" i="13"/>
  <c r="H19" i="13"/>
  <c r="G19" i="13"/>
  <c r="Q19" i="13"/>
  <c r="I19" i="13"/>
  <c r="A19" i="13"/>
  <c r="E16" i="13"/>
  <c r="A16" i="13"/>
  <c r="D16" i="13"/>
  <c r="I16" i="13"/>
  <c r="H16" i="13"/>
  <c r="S16" i="13"/>
  <c r="K16" i="13"/>
  <c r="C16" i="13"/>
  <c r="O16" i="13"/>
  <c r="R16" i="13"/>
  <c r="J16" i="13"/>
  <c r="Q16" i="13"/>
  <c r="P16" i="13"/>
  <c r="G16" i="13"/>
  <c r="S14" i="13"/>
  <c r="K14" i="13"/>
  <c r="C14" i="13"/>
  <c r="R14" i="13"/>
  <c r="J14" i="13"/>
  <c r="Q14" i="13"/>
  <c r="I14" i="13"/>
  <c r="A14" i="13"/>
  <c r="G14" i="13"/>
  <c r="D14" i="13"/>
  <c r="P14" i="13"/>
  <c r="H14" i="13"/>
  <c r="O14" i="13"/>
  <c r="E14" i="13"/>
  <c r="R12" i="13"/>
  <c r="R20" i="13"/>
  <c r="C12" i="13"/>
  <c r="J15" i="13"/>
  <c r="K20" i="13"/>
  <c r="J10" i="13"/>
  <c r="K15" i="13"/>
  <c r="R18" i="13"/>
  <c r="K10" i="13"/>
  <c r="R13" i="13"/>
  <c r="D10" i="13"/>
  <c r="C13" i="13"/>
  <c r="K13" i="13"/>
  <c r="S13" i="13"/>
  <c r="E15" i="13"/>
  <c r="D18" i="13"/>
  <c r="C21" i="13"/>
  <c r="K21" i="13"/>
  <c r="S21" i="13"/>
  <c r="J12" i="13"/>
  <c r="J20" i="13"/>
  <c r="R15" i="13"/>
  <c r="C20" i="13"/>
  <c r="S20" i="13"/>
  <c r="D20" i="13"/>
  <c r="C10" i="13"/>
  <c r="J13" i="13"/>
  <c r="D15" i="13"/>
  <c r="C18" i="13"/>
  <c r="K18" i="13"/>
  <c r="S18" i="13"/>
  <c r="E20" i="13"/>
  <c r="J21" i="13"/>
  <c r="R21" i="13"/>
  <c r="E10" i="13"/>
  <c r="G12" i="13"/>
  <c r="O12" i="13"/>
  <c r="D13" i="13"/>
  <c r="E18" i="13"/>
  <c r="G20" i="13"/>
  <c r="O20" i="13"/>
  <c r="D21" i="13"/>
  <c r="K12" i="13"/>
  <c r="R10" i="13"/>
  <c r="D12" i="13"/>
  <c r="S10" i="13"/>
  <c r="E12" i="13"/>
  <c r="H12" i="13"/>
  <c r="P12" i="13"/>
  <c r="G15" i="13"/>
  <c r="O15" i="13"/>
  <c r="H20" i="13"/>
  <c r="P20" i="13"/>
  <c r="S12" i="13"/>
  <c r="C15" i="13"/>
  <c r="S15" i="13"/>
  <c r="J18" i="13"/>
  <c r="G10" i="13"/>
  <c r="A12" i="13"/>
  <c r="I12" i="13"/>
  <c r="H15" i="13"/>
  <c r="G18" i="13"/>
  <c r="A20" i="13"/>
  <c r="I20" i="13"/>
  <c r="A22" i="2"/>
  <c r="E23" i="10"/>
  <c r="F23" i="10" s="1"/>
  <c r="K23" i="10" s="1"/>
  <c r="L23" i="10" s="1"/>
  <c r="E22" i="10"/>
  <c r="F22" i="10" s="1"/>
  <c r="K22" i="10" s="1"/>
  <c r="L22" i="10" s="1"/>
  <c r="E21" i="10"/>
  <c r="F21" i="10" s="1"/>
  <c r="K21" i="10" s="1"/>
  <c r="L21" i="10" s="1"/>
  <c r="E20" i="10"/>
  <c r="F20" i="10" s="1"/>
  <c r="K20" i="10" s="1"/>
  <c r="L20" i="10" s="1"/>
  <c r="E19" i="10"/>
  <c r="F19" i="10" s="1"/>
  <c r="K19" i="10" s="1"/>
  <c r="L19" i="10" s="1"/>
  <c r="E18" i="10"/>
  <c r="F18" i="10" s="1"/>
  <c r="K18" i="10" s="1"/>
  <c r="L18" i="10" s="1"/>
  <c r="E17" i="10"/>
  <c r="F17" i="10" s="1"/>
  <c r="K17" i="10" s="1"/>
  <c r="L17" i="10" s="1"/>
  <c r="E16" i="10"/>
  <c r="F16" i="10" s="1"/>
  <c r="K16" i="10" s="1"/>
  <c r="L16" i="10" s="1"/>
  <c r="E15" i="10"/>
  <c r="F15" i="10" s="1"/>
  <c r="K15" i="10" s="1"/>
  <c r="L15" i="10" s="1"/>
  <c r="E14" i="10"/>
  <c r="F14" i="10" s="1"/>
  <c r="K14" i="10" s="1"/>
  <c r="L14" i="10" s="1"/>
  <c r="E13" i="10"/>
  <c r="F13" i="10" s="1"/>
  <c r="K13" i="10" s="1"/>
  <c r="L13" i="10" s="1"/>
  <c r="E12" i="10"/>
  <c r="F12" i="10" s="1"/>
  <c r="K12" i="10" s="1"/>
  <c r="L12" i="10" s="1"/>
  <c r="E11" i="10"/>
  <c r="F11" i="10" s="1"/>
  <c r="K11" i="10" s="1"/>
  <c r="L11" i="10" s="1"/>
  <c r="E10" i="10"/>
  <c r="F10" i="10" s="1"/>
  <c r="K10" i="10" s="1"/>
  <c r="L10" i="10" s="1"/>
  <c r="E9" i="10"/>
  <c r="F9" i="10" s="1"/>
  <c r="K9" i="10" s="1"/>
  <c r="L9" i="10" s="1"/>
  <c r="E8" i="10"/>
  <c r="F8" i="10" s="1"/>
  <c r="K8" i="10" s="1"/>
  <c r="L8" i="10" s="1"/>
  <c r="E7" i="10"/>
  <c r="F7" i="10" s="1"/>
  <c r="K7" i="10" s="1"/>
  <c r="L7" i="10" s="1"/>
  <c r="E6" i="10"/>
  <c r="F6" i="10" s="1"/>
  <c r="K6" i="10" s="1"/>
  <c r="L6" i="10" s="1"/>
  <c r="E5" i="10"/>
  <c r="F5" i="10" s="1"/>
  <c r="K5" i="10" s="1"/>
  <c r="L5" i="10" s="1"/>
  <c r="J46" i="10"/>
  <c r="I46" i="10"/>
  <c r="E46" i="10"/>
  <c r="F46" i="10" s="1"/>
  <c r="K46" i="10" s="1"/>
  <c r="L46" i="10" s="1"/>
  <c r="J45" i="10"/>
  <c r="I45" i="10"/>
  <c r="E45" i="10"/>
  <c r="F45" i="10" s="1"/>
  <c r="K45" i="10" s="1"/>
  <c r="L45" i="10" s="1"/>
  <c r="J44" i="10"/>
  <c r="I44" i="10"/>
  <c r="E44" i="10"/>
  <c r="F44" i="10" s="1"/>
  <c r="K44" i="10" s="1"/>
  <c r="L44" i="10" s="1"/>
  <c r="J43" i="10"/>
  <c r="I43" i="10"/>
  <c r="E43" i="10"/>
  <c r="F43" i="10" s="1"/>
  <c r="K43" i="10" s="1"/>
  <c r="L43" i="10" s="1"/>
  <c r="J42" i="10"/>
  <c r="I42" i="10"/>
  <c r="E42" i="10"/>
  <c r="F42" i="10" s="1"/>
  <c r="K42" i="10" s="1"/>
  <c r="L42" i="10" s="1"/>
  <c r="J41" i="10"/>
  <c r="I41" i="10"/>
  <c r="E41" i="10"/>
  <c r="F41" i="10" s="1"/>
  <c r="K41" i="10" s="1"/>
  <c r="L41" i="10" s="1"/>
  <c r="J40" i="10"/>
  <c r="I40" i="10"/>
  <c r="E40" i="10"/>
  <c r="F40" i="10" s="1"/>
  <c r="K40" i="10" s="1"/>
  <c r="L40" i="10" s="1"/>
  <c r="J39" i="10"/>
  <c r="I39" i="10"/>
  <c r="E39" i="10"/>
  <c r="F39" i="10" s="1"/>
  <c r="K39" i="10" s="1"/>
  <c r="L39" i="10" s="1"/>
  <c r="J38" i="10"/>
  <c r="I38" i="10"/>
  <c r="E38" i="10"/>
  <c r="F38" i="10" s="1"/>
  <c r="K38" i="10" s="1"/>
  <c r="L38" i="10" s="1"/>
  <c r="J37" i="10"/>
  <c r="I37" i="10"/>
  <c r="E37" i="10"/>
  <c r="F37" i="10" s="1"/>
  <c r="K37" i="10" s="1"/>
  <c r="L37" i="10" s="1"/>
  <c r="J36" i="10"/>
  <c r="I36" i="10"/>
  <c r="E36" i="10"/>
  <c r="F36" i="10" s="1"/>
  <c r="K36" i="10" s="1"/>
  <c r="L36" i="10" s="1"/>
  <c r="J35" i="10"/>
  <c r="I35" i="10"/>
  <c r="E35" i="10"/>
  <c r="F35" i="10" s="1"/>
  <c r="K35" i="10" s="1"/>
  <c r="L35" i="10" s="1"/>
  <c r="J34" i="10"/>
  <c r="I34" i="10"/>
  <c r="E34" i="10"/>
  <c r="F34" i="10" s="1"/>
  <c r="K34" i="10" s="1"/>
  <c r="L34" i="10" s="1"/>
  <c r="J33" i="10"/>
  <c r="I33" i="10"/>
  <c r="E33" i="10"/>
  <c r="F33" i="10" s="1"/>
  <c r="K33" i="10" s="1"/>
  <c r="L33" i="10" s="1"/>
  <c r="J32" i="10"/>
  <c r="I32" i="10"/>
  <c r="E32" i="10"/>
  <c r="F32" i="10" s="1"/>
  <c r="K32" i="10" s="1"/>
  <c r="L32" i="10" s="1"/>
  <c r="J31" i="10"/>
  <c r="I31" i="10"/>
  <c r="E31" i="10"/>
  <c r="F31" i="10" s="1"/>
  <c r="K31" i="10" s="1"/>
  <c r="L31" i="10" s="1"/>
  <c r="J30" i="10"/>
  <c r="I30" i="10"/>
  <c r="E30" i="10"/>
  <c r="F30" i="10" s="1"/>
  <c r="K30" i="10" s="1"/>
  <c r="L30" i="10" s="1"/>
  <c r="J29" i="10"/>
  <c r="I29" i="10"/>
  <c r="E29" i="10"/>
  <c r="F29" i="10" s="1"/>
  <c r="K29" i="10" s="1"/>
  <c r="L29" i="10" s="1"/>
  <c r="J28" i="10"/>
  <c r="I28" i="10"/>
  <c r="E28" i="10"/>
  <c r="F28" i="10" s="1"/>
  <c r="K28" i="10" s="1"/>
  <c r="L28" i="10" s="1"/>
  <c r="J27" i="10"/>
  <c r="I27" i="10"/>
  <c r="E27" i="10"/>
  <c r="F27" i="10" s="1"/>
  <c r="K27" i="10" s="1"/>
  <c r="L27" i="10" s="1"/>
  <c r="J23" i="10"/>
  <c r="I23" i="10"/>
  <c r="J22" i="10"/>
  <c r="I22" i="10"/>
  <c r="J21" i="10"/>
  <c r="I21" i="10"/>
  <c r="J20" i="10"/>
  <c r="I20" i="10"/>
  <c r="J19" i="10"/>
  <c r="I19" i="10"/>
  <c r="J18" i="10"/>
  <c r="I18" i="10"/>
  <c r="J17" i="10"/>
  <c r="I17" i="10"/>
  <c r="J16" i="10"/>
  <c r="I16" i="10"/>
  <c r="J15" i="10"/>
  <c r="I15" i="10"/>
  <c r="J14" i="10"/>
  <c r="I14" i="10"/>
  <c r="J13" i="10"/>
  <c r="I13" i="10"/>
  <c r="J12" i="10"/>
  <c r="I12" i="10"/>
  <c r="J11" i="10"/>
  <c r="I11" i="10"/>
  <c r="J10" i="10"/>
  <c r="I10" i="10"/>
  <c r="J9" i="10"/>
  <c r="I9" i="10"/>
  <c r="J8" i="10"/>
  <c r="I8" i="10"/>
  <c r="J7" i="10"/>
  <c r="I7" i="10"/>
  <c r="J6" i="10"/>
  <c r="I6" i="10"/>
  <c r="J5" i="10"/>
  <c r="I5" i="10"/>
  <c r="I4" i="10"/>
  <c r="J4" i="10"/>
  <c r="E4" i="10"/>
  <c r="F4" i="10" s="1"/>
  <c r="I3" i="7"/>
  <c r="K3" i="7"/>
  <c r="H3" i="7"/>
  <c r="J3" i="1"/>
  <c r="X27" i="3"/>
  <c r="W27" i="3"/>
  <c r="V27" i="3"/>
  <c r="X26" i="3"/>
  <c r="W26" i="3"/>
  <c r="V26" i="3"/>
  <c r="X25" i="3"/>
  <c r="W25" i="3"/>
  <c r="V25" i="3"/>
  <c r="X24" i="3"/>
  <c r="W24" i="3"/>
  <c r="V24" i="3"/>
  <c r="X23" i="3"/>
  <c r="W23" i="3"/>
  <c r="V23" i="3"/>
  <c r="X22" i="3"/>
  <c r="W22" i="3"/>
  <c r="V22" i="3"/>
  <c r="X21" i="3"/>
  <c r="W21" i="3"/>
  <c r="V21" i="3"/>
  <c r="X20" i="3"/>
  <c r="W20" i="3"/>
  <c r="V20" i="3"/>
  <c r="X19" i="3"/>
  <c r="W19" i="3"/>
  <c r="V19" i="3"/>
  <c r="X18" i="3"/>
  <c r="W18" i="3"/>
  <c r="V18" i="3"/>
  <c r="X17" i="3"/>
  <c r="W17" i="3"/>
  <c r="V17" i="3"/>
  <c r="X16" i="3"/>
  <c r="W16" i="3"/>
  <c r="V16" i="3"/>
  <c r="X15" i="3"/>
  <c r="W15" i="3"/>
  <c r="V15" i="3"/>
  <c r="X14" i="3"/>
  <c r="W14" i="3"/>
  <c r="V14" i="3"/>
  <c r="X13" i="3"/>
  <c r="W13" i="3"/>
  <c r="V13" i="3"/>
  <c r="X12" i="3"/>
  <c r="W12" i="3"/>
  <c r="V12" i="3"/>
  <c r="X11" i="3"/>
  <c r="W11" i="3"/>
  <c r="V11" i="3"/>
  <c r="Y11" i="3" s="1"/>
  <c r="A23" i="9" s="1"/>
  <c r="B21" i="16" s="1"/>
  <c r="X10" i="3"/>
  <c r="W10" i="3"/>
  <c r="V10" i="3"/>
  <c r="X9" i="3"/>
  <c r="W9" i="3"/>
  <c r="F9" i="13" s="1"/>
  <c r="B9" i="13" s="1"/>
  <c r="C9" i="13" s="1"/>
  <c r="V9" i="3"/>
  <c r="X8" i="3"/>
  <c r="W8" i="3"/>
  <c r="F8" i="13" s="1"/>
  <c r="B8" i="13" s="1"/>
  <c r="H8" i="13" s="1"/>
  <c r="V8" i="3"/>
  <c r="X7" i="3"/>
  <c r="W7" i="3"/>
  <c r="F7" i="13" s="1"/>
  <c r="B7" i="13" s="1"/>
  <c r="R7" i="13" s="1"/>
  <c r="V7" i="3"/>
  <c r="X6" i="3"/>
  <c r="W6" i="3"/>
  <c r="F6" i="13" s="1"/>
  <c r="B6" i="13" s="1"/>
  <c r="D6" i="13" s="1"/>
  <c r="V6" i="3"/>
  <c r="X5" i="3"/>
  <c r="W5" i="3"/>
  <c r="F5" i="13" s="1"/>
  <c r="B5" i="13" s="1"/>
  <c r="I5" i="13" s="1"/>
  <c r="V5" i="3"/>
  <c r="X4" i="3"/>
  <c r="W4" i="3"/>
  <c r="F4" i="13" s="1"/>
  <c r="B4" i="13" s="1"/>
  <c r="J4" i="13" s="1"/>
  <c r="V4" i="3"/>
  <c r="X3" i="3"/>
  <c r="W3" i="3"/>
  <c r="V3" i="3"/>
  <c r="Q39" i="9"/>
  <c r="P39" i="9"/>
  <c r="O39" i="9"/>
  <c r="Q38" i="9"/>
  <c r="P38" i="9"/>
  <c r="O38" i="9"/>
  <c r="Q37" i="9"/>
  <c r="P37" i="9"/>
  <c r="O37" i="9"/>
  <c r="Q36" i="9"/>
  <c r="P36" i="9"/>
  <c r="O36" i="9"/>
  <c r="Q35" i="9"/>
  <c r="P35" i="9"/>
  <c r="O35" i="9"/>
  <c r="Q34" i="9"/>
  <c r="P34" i="9"/>
  <c r="O34" i="9"/>
  <c r="Q33" i="9"/>
  <c r="P33" i="9"/>
  <c r="O33" i="9"/>
  <c r="Q32" i="9"/>
  <c r="P32" i="9"/>
  <c r="O32" i="9"/>
  <c r="Q31" i="9"/>
  <c r="P31" i="9"/>
  <c r="O31" i="9"/>
  <c r="Q30" i="9"/>
  <c r="P30" i="9"/>
  <c r="O30" i="9"/>
  <c r="Q29" i="9"/>
  <c r="P29" i="9"/>
  <c r="O29" i="9"/>
  <c r="Q28" i="9"/>
  <c r="O28" i="9" s="1"/>
  <c r="P28" i="9"/>
  <c r="Q27" i="9"/>
  <c r="P27" i="9"/>
  <c r="O27" i="9"/>
  <c r="Q26" i="9"/>
  <c r="P26" i="9"/>
  <c r="O26" i="9"/>
  <c r="Q25" i="9"/>
  <c r="P25" i="9"/>
  <c r="O25" i="9"/>
  <c r="Q24" i="9"/>
  <c r="P24" i="9"/>
  <c r="O24" i="9"/>
  <c r="Q23" i="9"/>
  <c r="P23" i="9"/>
  <c r="O23" i="9"/>
  <c r="Q22" i="9"/>
  <c r="P22" i="9"/>
  <c r="O22" i="9"/>
  <c r="Q21" i="9"/>
  <c r="P21" i="9"/>
  <c r="O21" i="9"/>
  <c r="Q20" i="9"/>
  <c r="P20" i="9"/>
  <c r="O20" i="9"/>
  <c r="Q19" i="9"/>
  <c r="P19" i="9"/>
  <c r="O19" i="9"/>
  <c r="Q18" i="9"/>
  <c r="P18" i="9"/>
  <c r="O18" i="9"/>
  <c r="Q17" i="9"/>
  <c r="O17" i="9" s="1"/>
  <c r="P17" i="9"/>
  <c r="Q16" i="9"/>
  <c r="P16" i="9"/>
  <c r="O16" i="9"/>
  <c r="Q15" i="9"/>
  <c r="P15" i="9"/>
  <c r="O11" i="9"/>
  <c r="M11" i="9"/>
  <c r="I11" i="9"/>
  <c r="O10" i="9"/>
  <c r="M10" i="9"/>
  <c r="I10" i="9"/>
  <c r="O9" i="9"/>
  <c r="M9" i="9"/>
  <c r="I9" i="9"/>
  <c r="O8" i="9"/>
  <c r="M8" i="9"/>
  <c r="I8" i="9"/>
  <c r="O7" i="9"/>
  <c r="M7" i="9"/>
  <c r="I7" i="9"/>
  <c r="O6" i="9"/>
  <c r="M6" i="9"/>
  <c r="I6" i="9"/>
  <c r="O5" i="9"/>
  <c r="M5" i="9"/>
  <c r="I5" i="9"/>
  <c r="O4" i="9"/>
  <c r="M4" i="9"/>
  <c r="I4" i="9"/>
  <c r="O3" i="9"/>
  <c r="M3" i="9"/>
  <c r="I3" i="9"/>
  <c r="A21" i="2"/>
  <c r="B2" i="9"/>
  <c r="L13" i="13" l="1"/>
  <c r="R9" i="13"/>
  <c r="Y27" i="3"/>
  <c r="A39" i="9" s="1"/>
  <c r="B37" i="16" s="1"/>
  <c r="G21" i="16"/>
  <c r="A21" i="16"/>
  <c r="C21" i="16"/>
  <c r="D21" i="16" s="1"/>
  <c r="H21" i="16" s="1"/>
  <c r="E21" i="16"/>
  <c r="F21" i="16" s="1"/>
  <c r="Y19" i="3"/>
  <c r="A31" i="9" s="1"/>
  <c r="B29" i="16" s="1"/>
  <c r="Y23" i="3"/>
  <c r="A35" i="9" s="1"/>
  <c r="B33" i="16" s="1"/>
  <c r="M13" i="13"/>
  <c r="Y13" i="3"/>
  <c r="A25" i="9" s="1"/>
  <c r="B23" i="16" s="1"/>
  <c r="Y15" i="3"/>
  <c r="A27" i="9" s="1"/>
  <c r="B25" i="16" s="1"/>
  <c r="Y21" i="3"/>
  <c r="A33" i="9" s="1"/>
  <c r="B31" i="16" s="1"/>
  <c r="G9" i="13"/>
  <c r="O9" i="13"/>
  <c r="D9" i="13"/>
  <c r="I9" i="13"/>
  <c r="A9" i="13"/>
  <c r="J9" i="13"/>
  <c r="D5" i="13"/>
  <c r="R5" i="13"/>
  <c r="Y5" i="3"/>
  <c r="A17" i="9" s="1"/>
  <c r="B15" i="16" s="1"/>
  <c r="S9" i="13"/>
  <c r="P9" i="13"/>
  <c r="E9" i="13"/>
  <c r="K9" i="13" s="1"/>
  <c r="Q9" i="13"/>
  <c r="H9" i="13"/>
  <c r="J8" i="13"/>
  <c r="G8" i="13"/>
  <c r="I8" i="13"/>
  <c r="R8" i="13"/>
  <c r="P8" i="13"/>
  <c r="Q8" i="13"/>
  <c r="A8" i="13"/>
  <c r="D8" i="13"/>
  <c r="C8" i="13"/>
  <c r="E8" i="13"/>
  <c r="M8" i="13" s="1"/>
  <c r="S8" i="13"/>
  <c r="O8" i="13"/>
  <c r="H6" i="13"/>
  <c r="P6" i="13"/>
  <c r="E6" i="13"/>
  <c r="N6" i="13" s="1"/>
  <c r="G6" i="13"/>
  <c r="K6" i="13"/>
  <c r="I6" i="13"/>
  <c r="J6" i="13"/>
  <c r="R6" i="13"/>
  <c r="O6" i="13"/>
  <c r="C6" i="13"/>
  <c r="A6" i="13"/>
  <c r="S6" i="13"/>
  <c r="Q6" i="13"/>
  <c r="E5" i="13"/>
  <c r="K5" i="13" s="1"/>
  <c r="C7" i="13"/>
  <c r="O7" i="13"/>
  <c r="D7" i="13"/>
  <c r="P7" i="13"/>
  <c r="Q7" i="13"/>
  <c r="J7" i="13"/>
  <c r="Y7" i="3"/>
  <c r="A19" i="9" s="1"/>
  <c r="B17" i="16" s="1"/>
  <c r="H7" i="13"/>
  <c r="E7" i="13"/>
  <c r="K7" i="13" s="1"/>
  <c r="S7" i="13"/>
  <c r="I7" i="13"/>
  <c r="G7" i="13"/>
  <c r="A7" i="13"/>
  <c r="S5" i="13"/>
  <c r="C5" i="13"/>
  <c r="J5" i="13"/>
  <c r="H5" i="13"/>
  <c r="G5" i="13"/>
  <c r="A5" i="13"/>
  <c r="Q5" i="13"/>
  <c r="P5" i="13"/>
  <c r="O5" i="13"/>
  <c r="P4" i="13"/>
  <c r="C4" i="13"/>
  <c r="R4" i="13"/>
  <c r="I4" i="13"/>
  <c r="G4" i="13"/>
  <c r="Q4" i="13"/>
  <c r="S4" i="13"/>
  <c r="O4" i="13"/>
  <c r="E4" i="13"/>
  <c r="N4" i="13" s="1"/>
  <c r="A4" i="13"/>
  <c r="D4" i="13"/>
  <c r="H4" i="13"/>
  <c r="M16" i="13"/>
  <c r="L16" i="13"/>
  <c r="N16" i="13"/>
  <c r="M12" i="13"/>
  <c r="N12" i="13"/>
  <c r="L12" i="13"/>
  <c r="N18" i="13"/>
  <c r="M18" i="13"/>
  <c r="L18" i="13"/>
  <c r="L20" i="13"/>
  <c r="M20" i="13"/>
  <c r="N20" i="13"/>
  <c r="L19" i="13"/>
  <c r="M19" i="13"/>
  <c r="N19" i="13"/>
  <c r="N14" i="13"/>
  <c r="M14" i="13"/>
  <c r="L14" i="13"/>
  <c r="N22" i="13"/>
  <c r="L22" i="13"/>
  <c r="M22" i="13"/>
  <c r="N15" i="13"/>
  <c r="M15" i="13"/>
  <c r="L15" i="13"/>
  <c r="N10" i="13"/>
  <c r="M10" i="13"/>
  <c r="L10" i="13"/>
  <c r="N17" i="13"/>
  <c r="M17" i="13"/>
  <c r="L17" i="13"/>
  <c r="Y3" i="3"/>
  <c r="A15" i="9" s="1"/>
  <c r="A4" i="10"/>
  <c r="B4" i="10" s="1"/>
  <c r="E3" i="12"/>
  <c r="F3" i="12" s="1"/>
  <c r="Y4" i="3"/>
  <c r="A16" i="9" s="1"/>
  <c r="B14" i="16" s="1"/>
  <c r="Y9" i="3"/>
  <c r="A21" i="9" s="1"/>
  <c r="B19" i="16" s="1"/>
  <c r="Y12" i="3"/>
  <c r="A24" i="9" s="1"/>
  <c r="B22" i="16" s="1"/>
  <c r="Y20" i="3"/>
  <c r="A32" i="9" s="1"/>
  <c r="B30" i="16" s="1"/>
  <c r="Y6" i="3"/>
  <c r="A18" i="9" s="1"/>
  <c r="B16" i="16" s="1"/>
  <c r="Y14" i="3"/>
  <c r="A26" i="9" s="1"/>
  <c r="B24" i="16" s="1"/>
  <c r="Y22" i="3"/>
  <c r="A34" i="9" s="1"/>
  <c r="B32" i="16" s="1"/>
  <c r="Y17" i="3"/>
  <c r="A29" i="9" s="1"/>
  <c r="B27" i="16" s="1"/>
  <c r="Y25" i="3"/>
  <c r="A37" i="9" s="1"/>
  <c r="B35" i="16" s="1"/>
  <c r="Y18" i="3"/>
  <c r="A30" i="9" s="1"/>
  <c r="B28" i="16" s="1"/>
  <c r="Y26" i="3"/>
  <c r="A38" i="9" s="1"/>
  <c r="B36" i="16" s="1"/>
  <c r="Y8" i="3"/>
  <c r="A20" i="9" s="1"/>
  <c r="B18" i="16" s="1"/>
  <c r="Y16" i="3"/>
  <c r="A28" i="9" s="1"/>
  <c r="B26" i="16" s="1"/>
  <c r="Y24" i="3"/>
  <c r="A36" i="9" s="1"/>
  <c r="B34" i="16" s="1"/>
  <c r="K4" i="10"/>
  <c r="L4" i="10" s="1"/>
  <c r="Y10" i="3"/>
  <c r="A22" i="9" s="1"/>
  <c r="B20" i="16" s="1"/>
  <c r="O15" i="9"/>
  <c r="G33" i="16" l="1"/>
  <c r="A33" i="16"/>
  <c r="E33" i="16"/>
  <c r="F33" i="16" s="1"/>
  <c r="C33" i="16"/>
  <c r="D33" i="16" s="1"/>
  <c r="H33" i="16" s="1"/>
  <c r="C27" i="16"/>
  <c r="D27" i="16" s="1"/>
  <c r="H27" i="16" s="1"/>
  <c r="A27" i="16"/>
  <c r="G27" i="16"/>
  <c r="E27" i="16"/>
  <c r="F27" i="16" s="1"/>
  <c r="G29" i="16"/>
  <c r="A29" i="16"/>
  <c r="C29" i="16"/>
  <c r="D29" i="16" s="1"/>
  <c r="H29" i="16" s="1"/>
  <c r="E29" i="16"/>
  <c r="F29" i="16" s="1"/>
  <c r="C24" i="16"/>
  <c r="D24" i="16" s="1"/>
  <c r="H24" i="16" s="1"/>
  <c r="G24" i="16"/>
  <c r="A24" i="16"/>
  <c r="E24" i="16"/>
  <c r="F24" i="16" s="1"/>
  <c r="G15" i="16"/>
  <c r="A15" i="16"/>
  <c r="C15" i="16"/>
  <c r="D15" i="16" s="1"/>
  <c r="H15" i="16" s="1"/>
  <c r="E15" i="16"/>
  <c r="F15" i="16" s="1"/>
  <c r="G14" i="16"/>
  <c r="E14" i="16"/>
  <c r="F14" i="16" s="1"/>
  <c r="C14" i="16"/>
  <c r="D14" i="16" s="1"/>
  <c r="H14" i="16" s="1"/>
  <c r="A14" i="16"/>
  <c r="G20" i="16"/>
  <c r="E20" i="16"/>
  <c r="F20" i="16" s="1"/>
  <c r="C20" i="16"/>
  <c r="D20" i="16" s="1"/>
  <c r="H20" i="16" s="1"/>
  <c r="A20" i="16"/>
  <c r="A26" i="16"/>
  <c r="G26" i="16"/>
  <c r="E26" i="16"/>
  <c r="F26" i="16" s="1"/>
  <c r="C26" i="16"/>
  <c r="D26" i="16" s="1"/>
  <c r="H26" i="16" s="1"/>
  <c r="C16" i="16"/>
  <c r="D16" i="16" s="1"/>
  <c r="H16" i="16" s="1"/>
  <c r="A16" i="16"/>
  <c r="G16" i="16"/>
  <c r="E16" i="16"/>
  <c r="F16" i="16" s="1"/>
  <c r="G31" i="16"/>
  <c r="A31" i="16"/>
  <c r="E31" i="16"/>
  <c r="F31" i="16" s="1"/>
  <c r="C31" i="16"/>
  <c r="D31" i="16" s="1"/>
  <c r="H31" i="16" s="1"/>
  <c r="C32" i="16"/>
  <c r="D32" i="16" s="1"/>
  <c r="H32" i="16" s="1"/>
  <c r="A32" i="16"/>
  <c r="G32" i="16"/>
  <c r="E32" i="16"/>
  <c r="F32" i="16" s="1"/>
  <c r="C17" i="16"/>
  <c r="D17" i="16" s="1"/>
  <c r="H17" i="16" s="1"/>
  <c r="A17" i="16"/>
  <c r="E17" i="16"/>
  <c r="F17" i="16" s="1"/>
  <c r="G17" i="16"/>
  <c r="C25" i="16"/>
  <c r="D25" i="16" s="1"/>
  <c r="H25" i="16" s="1"/>
  <c r="A25" i="16"/>
  <c r="E25" i="16"/>
  <c r="F25" i="16" s="1"/>
  <c r="G25" i="16"/>
  <c r="C35" i="16"/>
  <c r="D35" i="16" s="1"/>
  <c r="H35" i="16" s="1"/>
  <c r="A35" i="16"/>
  <c r="G35" i="16"/>
  <c r="E35" i="16"/>
  <c r="F35" i="16" s="1"/>
  <c r="G30" i="16"/>
  <c r="E30" i="16"/>
  <c r="F30" i="16" s="1"/>
  <c r="A30" i="16"/>
  <c r="C30" i="16"/>
  <c r="D30" i="16" s="1"/>
  <c r="H30" i="16" s="1"/>
  <c r="G36" i="16"/>
  <c r="C36" i="16"/>
  <c r="D36" i="16" s="1"/>
  <c r="H36" i="16" s="1"/>
  <c r="A36" i="16"/>
  <c r="E36" i="16"/>
  <c r="F36" i="16" s="1"/>
  <c r="G23" i="16"/>
  <c r="A23" i="16"/>
  <c r="E23" i="16"/>
  <c r="F23" i="16" s="1"/>
  <c r="C23" i="16"/>
  <c r="D23" i="16" s="1"/>
  <c r="H23" i="16" s="1"/>
  <c r="G37" i="16"/>
  <c r="A37" i="16"/>
  <c r="E37" i="16"/>
  <c r="F37" i="16" s="1"/>
  <c r="C37" i="16"/>
  <c r="D37" i="16" s="1"/>
  <c r="H37" i="16" s="1"/>
  <c r="A34" i="16"/>
  <c r="E34" i="16"/>
  <c r="F34" i="16" s="1"/>
  <c r="G34" i="16"/>
  <c r="C34" i="16"/>
  <c r="D34" i="16" s="1"/>
  <c r="H34" i="16" s="1"/>
  <c r="A18" i="16"/>
  <c r="C18" i="16"/>
  <c r="D18" i="16" s="1"/>
  <c r="H18" i="16" s="1"/>
  <c r="G18" i="16"/>
  <c r="E18" i="16"/>
  <c r="F18" i="16" s="1"/>
  <c r="G22" i="16"/>
  <c r="A22" i="16"/>
  <c r="E22" i="16"/>
  <c r="F22" i="16" s="1"/>
  <c r="C22" i="16"/>
  <c r="D22" i="16" s="1"/>
  <c r="H22" i="16" s="1"/>
  <c r="G28" i="16"/>
  <c r="C28" i="16"/>
  <c r="D28" i="16" s="1"/>
  <c r="H28" i="16" s="1"/>
  <c r="A28" i="16"/>
  <c r="E28" i="16"/>
  <c r="F28" i="16" s="1"/>
  <c r="C19" i="16"/>
  <c r="D19" i="16" s="1"/>
  <c r="H19" i="16" s="1"/>
  <c r="A19" i="16"/>
  <c r="E19" i="16"/>
  <c r="F19" i="16" s="1"/>
  <c r="G19" i="16"/>
  <c r="B13" i="16"/>
  <c r="M6" i="13"/>
  <c r="L5" i="13"/>
  <c r="N5" i="13"/>
  <c r="M5" i="13"/>
  <c r="N9" i="13"/>
  <c r="L9" i="13"/>
  <c r="M9" i="13"/>
  <c r="K8" i="13"/>
  <c r="N8" i="13"/>
  <c r="L8" i="13"/>
  <c r="L6" i="13"/>
  <c r="L4" i="13"/>
  <c r="K4" i="13"/>
  <c r="M4" i="13"/>
  <c r="M7" i="13"/>
  <c r="N7" i="13"/>
  <c r="L7" i="13"/>
  <c r="B3" i="12"/>
  <c r="G3" i="12"/>
  <c r="W27" i="8"/>
  <c r="A54" i="4" s="1"/>
  <c r="A53" i="18" s="1"/>
  <c r="W26" i="8"/>
  <c r="A53" i="4" s="1"/>
  <c r="A52" i="18" s="1"/>
  <c r="W25" i="8"/>
  <c r="A52" i="4" s="1"/>
  <c r="A51" i="18" s="1"/>
  <c r="W24" i="8"/>
  <c r="A51" i="4" s="1"/>
  <c r="A50" i="18" s="1"/>
  <c r="W23" i="8"/>
  <c r="A50" i="4" s="1"/>
  <c r="A49" i="18" s="1"/>
  <c r="W22" i="8"/>
  <c r="A49" i="4" s="1"/>
  <c r="A48" i="18" s="1"/>
  <c r="W21" i="8"/>
  <c r="A48" i="4" s="1"/>
  <c r="A47" i="18" s="1"/>
  <c r="W20" i="8"/>
  <c r="A47" i="4" s="1"/>
  <c r="A46" i="18" s="1"/>
  <c r="W19" i="8"/>
  <c r="A46" i="4" s="1"/>
  <c r="A45" i="18" s="1"/>
  <c r="W18" i="8"/>
  <c r="A45" i="4" s="1"/>
  <c r="A44" i="18" s="1"/>
  <c r="W17" i="8"/>
  <c r="A44" i="4" s="1"/>
  <c r="A43" i="18" s="1"/>
  <c r="W16" i="8"/>
  <c r="A43" i="4" s="1"/>
  <c r="A42" i="18" s="1"/>
  <c r="W15" i="8"/>
  <c r="A42" i="4" s="1"/>
  <c r="A41" i="18" s="1"/>
  <c r="W14" i="8"/>
  <c r="A41" i="4" s="1"/>
  <c r="A40" i="18" s="1"/>
  <c r="W13" i="8"/>
  <c r="A40" i="4" s="1"/>
  <c r="A39" i="18" s="1"/>
  <c r="W12" i="8"/>
  <c r="A39" i="4" s="1"/>
  <c r="A38" i="18" s="1"/>
  <c r="W11" i="8"/>
  <c r="A38" i="4" s="1"/>
  <c r="A37" i="18" s="1"/>
  <c r="W10" i="8"/>
  <c r="A37" i="4" s="1"/>
  <c r="A36" i="18" s="1"/>
  <c r="W9" i="8"/>
  <c r="A36" i="4" s="1"/>
  <c r="A35" i="18" s="1"/>
  <c r="W8" i="8"/>
  <c r="A35" i="4" s="1"/>
  <c r="A34" i="18" s="1"/>
  <c r="W7" i="8"/>
  <c r="A34" i="4" s="1"/>
  <c r="A33" i="18" s="1"/>
  <c r="W6" i="8"/>
  <c r="A33" i="4" s="1"/>
  <c r="A32" i="18" s="1"/>
  <c r="W5" i="8"/>
  <c r="A32" i="4" s="1"/>
  <c r="A31" i="18" s="1"/>
  <c r="W4" i="8"/>
  <c r="A31" i="4" s="1"/>
  <c r="A30" i="18" s="1"/>
  <c r="W3" i="8"/>
  <c r="A30" i="4" s="1"/>
  <c r="A29" i="18" s="1"/>
  <c r="V27" i="8"/>
  <c r="U27" i="8"/>
  <c r="T27" i="8"/>
  <c r="V26" i="8"/>
  <c r="U26" i="8"/>
  <c r="T26" i="8"/>
  <c r="V25" i="8"/>
  <c r="U25" i="8"/>
  <c r="T25" i="8"/>
  <c r="V24" i="8"/>
  <c r="U24" i="8"/>
  <c r="T24" i="8"/>
  <c r="V23" i="8"/>
  <c r="U23" i="8"/>
  <c r="T23" i="8"/>
  <c r="V22" i="8"/>
  <c r="U22" i="8"/>
  <c r="T22" i="8"/>
  <c r="V21" i="8"/>
  <c r="U21" i="8"/>
  <c r="T21" i="8"/>
  <c r="V20" i="8"/>
  <c r="U20" i="8"/>
  <c r="T20" i="8"/>
  <c r="V19" i="8"/>
  <c r="U19" i="8"/>
  <c r="T19" i="8"/>
  <c r="V18" i="8"/>
  <c r="U18" i="8"/>
  <c r="T18" i="8"/>
  <c r="V17" i="8"/>
  <c r="U17" i="8"/>
  <c r="T17" i="8"/>
  <c r="V16" i="8"/>
  <c r="U16" i="8"/>
  <c r="T16" i="8"/>
  <c r="V15" i="8"/>
  <c r="U15" i="8"/>
  <c r="T15" i="8"/>
  <c r="V14" i="8"/>
  <c r="U14" i="8"/>
  <c r="T14" i="8"/>
  <c r="V13" i="8"/>
  <c r="U13" i="8"/>
  <c r="T13" i="8"/>
  <c r="V12" i="8"/>
  <c r="U12" i="8"/>
  <c r="T12" i="8"/>
  <c r="V11" i="8"/>
  <c r="U11" i="8"/>
  <c r="T11" i="8"/>
  <c r="V10" i="8"/>
  <c r="U10" i="8"/>
  <c r="T10" i="8"/>
  <c r="V9" i="8"/>
  <c r="U9" i="8"/>
  <c r="T9" i="8"/>
  <c r="V8" i="8"/>
  <c r="U8" i="8"/>
  <c r="T8" i="8"/>
  <c r="V7" i="8"/>
  <c r="U7" i="8"/>
  <c r="T7" i="8"/>
  <c r="V6" i="8"/>
  <c r="U6" i="8"/>
  <c r="T6" i="8"/>
  <c r="V5" i="8"/>
  <c r="U5" i="8"/>
  <c r="T5" i="8"/>
  <c r="V4" i="8"/>
  <c r="U4" i="8"/>
  <c r="T4" i="8"/>
  <c r="V3" i="8"/>
  <c r="U3" i="8"/>
  <c r="T3" i="8"/>
  <c r="A18" i="2"/>
  <c r="A17" i="2"/>
  <c r="A16" i="2"/>
  <c r="A20" i="2"/>
  <c r="A13" i="2"/>
  <c r="D27" i="6"/>
  <c r="D26" i="6"/>
  <c r="D25" i="6"/>
  <c r="D24" i="6"/>
  <c r="D23" i="6"/>
  <c r="D22" i="6"/>
  <c r="I22" i="14" s="1"/>
  <c r="D21" i="6"/>
  <c r="I21" i="14" s="1"/>
  <c r="D20" i="6"/>
  <c r="I20" i="14" s="1"/>
  <c r="D19" i="6"/>
  <c r="I19" i="14" s="1"/>
  <c r="D18" i="6"/>
  <c r="I18" i="14" s="1"/>
  <c r="D17" i="6"/>
  <c r="I17" i="14" s="1"/>
  <c r="D16" i="6"/>
  <c r="I16" i="14" s="1"/>
  <c r="D15" i="6"/>
  <c r="I15" i="14" s="1"/>
  <c r="D14" i="6"/>
  <c r="I14" i="14" s="1"/>
  <c r="D13" i="6"/>
  <c r="I13" i="14" s="1"/>
  <c r="D12" i="6"/>
  <c r="I12" i="14" s="1"/>
  <c r="D11" i="6"/>
  <c r="I11" i="14" s="1"/>
  <c r="D10" i="6"/>
  <c r="I10" i="14" s="1"/>
  <c r="D9" i="6"/>
  <c r="I9" i="14" s="1"/>
  <c r="D8" i="6"/>
  <c r="I8" i="14" s="1"/>
  <c r="D7" i="6"/>
  <c r="I7" i="14" s="1"/>
  <c r="D6" i="6"/>
  <c r="I6" i="14" s="1"/>
  <c r="D5" i="6"/>
  <c r="I5" i="14" s="1"/>
  <c r="D4" i="6"/>
  <c r="I4" i="14" s="1"/>
  <c r="I3" i="14"/>
  <c r="F27" i="6"/>
  <c r="E27" i="6"/>
  <c r="F26" i="6"/>
  <c r="E26" i="6"/>
  <c r="F25" i="6"/>
  <c r="E25" i="6"/>
  <c r="F24" i="6"/>
  <c r="E24" i="6"/>
  <c r="F23" i="6"/>
  <c r="E23" i="6"/>
  <c r="F22" i="6"/>
  <c r="J22" i="14" s="1"/>
  <c r="E22" i="6"/>
  <c r="F21" i="6"/>
  <c r="J21" i="14" s="1"/>
  <c r="E21" i="6"/>
  <c r="F20" i="6"/>
  <c r="J20" i="14" s="1"/>
  <c r="E20" i="6"/>
  <c r="F19" i="6"/>
  <c r="J19" i="14" s="1"/>
  <c r="E19" i="6"/>
  <c r="F18" i="6"/>
  <c r="J18" i="14" s="1"/>
  <c r="E18" i="6"/>
  <c r="F17" i="6"/>
  <c r="J17" i="14" s="1"/>
  <c r="E17" i="6"/>
  <c r="F16" i="6"/>
  <c r="J16" i="14" s="1"/>
  <c r="E16" i="6"/>
  <c r="F15" i="6"/>
  <c r="J15" i="14" s="1"/>
  <c r="E15" i="6"/>
  <c r="F14" i="6"/>
  <c r="J14" i="14" s="1"/>
  <c r="E14" i="6"/>
  <c r="F13" i="6"/>
  <c r="J13" i="14" s="1"/>
  <c r="E13" i="6"/>
  <c r="F12" i="6"/>
  <c r="J12" i="14" s="1"/>
  <c r="E12" i="6"/>
  <c r="F11" i="6"/>
  <c r="J11" i="14" s="1"/>
  <c r="E11" i="6"/>
  <c r="F10" i="6"/>
  <c r="J10" i="14" s="1"/>
  <c r="E10" i="6"/>
  <c r="F9" i="6"/>
  <c r="J9" i="14" s="1"/>
  <c r="E9" i="6"/>
  <c r="F8" i="6"/>
  <c r="J8" i="14" s="1"/>
  <c r="E8" i="6"/>
  <c r="F7" i="6"/>
  <c r="J7" i="14" s="1"/>
  <c r="E7" i="6"/>
  <c r="J6" i="14"/>
  <c r="F5" i="6"/>
  <c r="J5" i="14" s="1"/>
  <c r="E5" i="6"/>
  <c r="F4" i="6"/>
  <c r="J4" i="14" s="1"/>
  <c r="E4" i="6"/>
  <c r="F3" i="6"/>
  <c r="J3" i="14" s="1"/>
  <c r="E3" i="6"/>
  <c r="K27" i="6"/>
  <c r="K26" i="6"/>
  <c r="K25" i="6"/>
  <c r="K24" i="6"/>
  <c r="K23" i="6"/>
  <c r="K22" i="6"/>
  <c r="K21" i="6"/>
  <c r="K20" i="6"/>
  <c r="K19" i="6"/>
  <c r="K18" i="6"/>
  <c r="K17" i="6"/>
  <c r="K16" i="6"/>
  <c r="K15" i="6"/>
  <c r="K14" i="6"/>
  <c r="K13" i="6"/>
  <c r="K12" i="6"/>
  <c r="K11" i="6"/>
  <c r="K10" i="6"/>
  <c r="K9" i="6"/>
  <c r="K8" i="6"/>
  <c r="K7" i="6"/>
  <c r="K6" i="6"/>
  <c r="K5" i="6"/>
  <c r="K4" i="6"/>
  <c r="K3" i="6"/>
  <c r="U27" i="3"/>
  <c r="U26" i="3"/>
  <c r="U25" i="3"/>
  <c r="U24" i="3"/>
  <c r="U23" i="3"/>
  <c r="U22" i="3"/>
  <c r="B22" i="14" s="1"/>
  <c r="U21" i="3"/>
  <c r="B21" i="14" s="1"/>
  <c r="U20" i="3"/>
  <c r="B20" i="14" s="1"/>
  <c r="U19" i="3"/>
  <c r="B19" i="14" s="1"/>
  <c r="U18" i="3"/>
  <c r="B18" i="14" s="1"/>
  <c r="U17" i="3"/>
  <c r="B17" i="14" s="1"/>
  <c r="U16" i="3"/>
  <c r="B16" i="14" s="1"/>
  <c r="U15" i="3"/>
  <c r="B15" i="14" s="1"/>
  <c r="U14" i="3"/>
  <c r="B14" i="14" s="1"/>
  <c r="U13" i="3"/>
  <c r="B13" i="14" s="1"/>
  <c r="U12" i="3"/>
  <c r="B12" i="14" s="1"/>
  <c r="U11" i="3"/>
  <c r="B11" i="14" s="1"/>
  <c r="U10" i="3"/>
  <c r="B10" i="14" s="1"/>
  <c r="U9" i="3"/>
  <c r="B9" i="14" s="1"/>
  <c r="U8" i="3"/>
  <c r="B8" i="14" s="1"/>
  <c r="U7" i="3"/>
  <c r="B7" i="14" s="1"/>
  <c r="U6" i="3"/>
  <c r="B6" i="14" s="1"/>
  <c r="U5" i="3"/>
  <c r="B5" i="14" s="1"/>
  <c r="U4" i="3"/>
  <c r="B4" i="14" s="1"/>
  <c r="U3" i="3"/>
  <c r="J22" i="7"/>
  <c r="I22" i="7"/>
  <c r="H22" i="7"/>
  <c r="J21" i="7"/>
  <c r="I21" i="7"/>
  <c r="H21" i="7"/>
  <c r="J20" i="7"/>
  <c r="I20" i="7"/>
  <c r="H20" i="7"/>
  <c r="J19" i="7"/>
  <c r="I19" i="7"/>
  <c r="H19" i="7"/>
  <c r="J18" i="7"/>
  <c r="I18" i="7"/>
  <c r="H18" i="7"/>
  <c r="J17" i="7"/>
  <c r="I17" i="7"/>
  <c r="H17" i="7"/>
  <c r="J16" i="7"/>
  <c r="I16" i="7"/>
  <c r="H16" i="7"/>
  <c r="J15" i="7"/>
  <c r="I15" i="7"/>
  <c r="H15" i="7"/>
  <c r="J14" i="7"/>
  <c r="I14" i="7"/>
  <c r="H14" i="7"/>
  <c r="J13" i="7"/>
  <c r="I13" i="7"/>
  <c r="H13" i="7"/>
  <c r="J12" i="7"/>
  <c r="I12" i="7"/>
  <c r="H12" i="7"/>
  <c r="J11" i="7"/>
  <c r="I11" i="7"/>
  <c r="H11" i="7"/>
  <c r="J10" i="7"/>
  <c r="I10" i="7"/>
  <c r="H10" i="7"/>
  <c r="J9" i="7"/>
  <c r="I9" i="7"/>
  <c r="H9" i="7"/>
  <c r="J8" i="7"/>
  <c r="I8" i="7"/>
  <c r="H8" i="7"/>
  <c r="J7" i="7"/>
  <c r="I7" i="7"/>
  <c r="H7" i="7"/>
  <c r="J6" i="7"/>
  <c r="I6" i="7"/>
  <c r="H6" i="7"/>
  <c r="J5" i="7"/>
  <c r="I5" i="7"/>
  <c r="H5" i="7"/>
  <c r="J4" i="7"/>
  <c r="I4" i="7"/>
  <c r="H4" i="7"/>
  <c r="J3" i="7"/>
  <c r="A4" i="7"/>
  <c r="A5" i="7" s="1"/>
  <c r="A6" i="7" s="1"/>
  <c r="A7" i="7" s="1"/>
  <c r="A8" i="7" s="1"/>
  <c r="A9" i="7" s="1"/>
  <c r="A10" i="7" s="1"/>
  <c r="A11" i="7" s="1"/>
  <c r="A12" i="7" s="1"/>
  <c r="A13" i="7" s="1"/>
  <c r="A14" i="7" s="1"/>
  <c r="A15" i="7" s="1"/>
  <c r="A16" i="7" s="1"/>
  <c r="A17" i="7" s="1"/>
  <c r="A18" i="7" s="1"/>
  <c r="A19" i="7" s="1"/>
  <c r="A20" i="7" s="1"/>
  <c r="A21" i="7" s="1"/>
  <c r="A22" i="7" s="1"/>
  <c r="F50" i="18" l="1"/>
  <c r="L50" i="18"/>
  <c r="E50" i="18"/>
  <c r="H50" i="18"/>
  <c r="D50" i="18"/>
  <c r="K50" i="18"/>
  <c r="B50" i="18"/>
  <c r="J50" i="18"/>
  <c r="C50" i="18"/>
  <c r="I50" i="18"/>
  <c r="F52" i="18"/>
  <c r="L52" i="18"/>
  <c r="K52" i="18"/>
  <c r="D52" i="18"/>
  <c r="C52" i="18"/>
  <c r="B52" i="18"/>
  <c r="J52" i="18"/>
  <c r="H52" i="18"/>
  <c r="E52" i="18"/>
  <c r="I52" i="18"/>
  <c r="J45" i="18"/>
  <c r="K45" i="18"/>
  <c r="H45" i="18"/>
  <c r="C45" i="18"/>
  <c r="E45" i="18"/>
  <c r="I45" i="18"/>
  <c r="L45" i="18"/>
  <c r="B45" i="18"/>
  <c r="D45" i="18"/>
  <c r="F45" i="18"/>
  <c r="J53" i="18"/>
  <c r="D53" i="18"/>
  <c r="B53" i="18"/>
  <c r="C53" i="18"/>
  <c r="K53" i="18"/>
  <c r="F53" i="18"/>
  <c r="E53" i="18"/>
  <c r="H53" i="18"/>
  <c r="L53" i="18"/>
  <c r="I53" i="18"/>
  <c r="J51" i="18"/>
  <c r="L51" i="18"/>
  <c r="K51" i="18"/>
  <c r="H51" i="18"/>
  <c r="E51" i="18"/>
  <c r="D51" i="18"/>
  <c r="C51" i="18"/>
  <c r="B51" i="18"/>
  <c r="I51" i="18"/>
  <c r="F51" i="18"/>
  <c r="J43" i="18"/>
  <c r="K43" i="18"/>
  <c r="H43" i="18"/>
  <c r="E43" i="18"/>
  <c r="C43" i="18"/>
  <c r="D43" i="18"/>
  <c r="L43" i="18"/>
  <c r="I43" i="18"/>
  <c r="F43" i="18"/>
  <c r="B43" i="18"/>
  <c r="F42" i="18"/>
  <c r="D42" i="18"/>
  <c r="H42" i="18"/>
  <c r="K42" i="18"/>
  <c r="I42" i="18"/>
  <c r="B42" i="18"/>
  <c r="E42" i="18"/>
  <c r="C42" i="18"/>
  <c r="J42" i="18"/>
  <c r="L42" i="18"/>
  <c r="F44" i="18"/>
  <c r="L44" i="18"/>
  <c r="K44" i="18"/>
  <c r="C44" i="18"/>
  <c r="H44" i="18"/>
  <c r="D44" i="18"/>
  <c r="B44" i="18"/>
  <c r="I44" i="18"/>
  <c r="E44" i="18"/>
  <c r="J44" i="18"/>
  <c r="F34" i="18"/>
  <c r="L34" i="18"/>
  <c r="H34" i="18"/>
  <c r="C34" i="18"/>
  <c r="J34" i="18"/>
  <c r="K34" i="18"/>
  <c r="I34" i="18"/>
  <c r="B34" i="18"/>
  <c r="D34" i="18"/>
  <c r="E34" i="18"/>
  <c r="F46" i="18"/>
  <c r="H46" i="18"/>
  <c r="L46" i="18"/>
  <c r="D46" i="18"/>
  <c r="J46" i="18"/>
  <c r="B46" i="18"/>
  <c r="K46" i="18"/>
  <c r="C46" i="18"/>
  <c r="I46" i="18"/>
  <c r="E46" i="18"/>
  <c r="A12" i="10"/>
  <c r="B12" i="10" s="1"/>
  <c r="E11" i="12"/>
  <c r="B11" i="12" s="1"/>
  <c r="B20" i="10"/>
  <c r="E19" i="12"/>
  <c r="B19" i="12" s="1"/>
  <c r="A20" i="10"/>
  <c r="P15" i="14"/>
  <c r="A15" i="14"/>
  <c r="O15" i="14"/>
  <c r="N15" i="14"/>
  <c r="D15" i="14"/>
  <c r="L15" i="14"/>
  <c r="E15" i="14"/>
  <c r="M15" i="14"/>
  <c r="C15" i="14"/>
  <c r="J35" i="18"/>
  <c r="C35" i="18"/>
  <c r="L35" i="18"/>
  <c r="K35" i="18"/>
  <c r="H35" i="18"/>
  <c r="E35" i="18"/>
  <c r="D35" i="18"/>
  <c r="I35" i="18"/>
  <c r="B35" i="18"/>
  <c r="F35" i="18"/>
  <c r="J47" i="18"/>
  <c r="C47" i="18"/>
  <c r="H47" i="18"/>
  <c r="L47" i="18"/>
  <c r="E47" i="18"/>
  <c r="B47" i="18"/>
  <c r="F47" i="18"/>
  <c r="I47" i="18"/>
  <c r="K47" i="18"/>
  <c r="D47" i="18"/>
  <c r="P22" i="14"/>
  <c r="A22" i="14"/>
  <c r="O22" i="14"/>
  <c r="N22" i="14"/>
  <c r="D22" i="14"/>
  <c r="L22" i="14"/>
  <c r="E22" i="14"/>
  <c r="C22" i="14"/>
  <c r="M22" i="14"/>
  <c r="F36" i="18"/>
  <c r="C36" i="18"/>
  <c r="K36" i="18"/>
  <c r="L36" i="18"/>
  <c r="D36" i="18"/>
  <c r="B36" i="18"/>
  <c r="I36" i="18"/>
  <c r="J36" i="18"/>
  <c r="H36" i="18"/>
  <c r="E36" i="18"/>
  <c r="E17" i="12"/>
  <c r="B17" i="12" s="1"/>
  <c r="A18" i="10"/>
  <c r="B18" i="10" s="1"/>
  <c r="P17" i="14"/>
  <c r="A17" i="14"/>
  <c r="D17" i="14"/>
  <c r="L17" i="14"/>
  <c r="C17" i="14"/>
  <c r="E17" i="14"/>
  <c r="M17" i="14"/>
  <c r="O17" i="14"/>
  <c r="N17" i="14"/>
  <c r="J37" i="18"/>
  <c r="K37" i="18"/>
  <c r="D37" i="18"/>
  <c r="I37" i="18"/>
  <c r="B37" i="18"/>
  <c r="F37" i="18"/>
  <c r="C37" i="18"/>
  <c r="H37" i="18"/>
  <c r="L37" i="18"/>
  <c r="E37" i="18"/>
  <c r="J49" i="18"/>
  <c r="K49" i="18"/>
  <c r="H49" i="18"/>
  <c r="L49" i="18"/>
  <c r="D49" i="18"/>
  <c r="F49" i="18"/>
  <c r="I49" i="18"/>
  <c r="C49" i="18"/>
  <c r="E49" i="18"/>
  <c r="B49" i="18"/>
  <c r="P14" i="14"/>
  <c r="A14" i="14"/>
  <c r="O14" i="14"/>
  <c r="N14" i="14"/>
  <c r="D14" i="14"/>
  <c r="L14" i="14"/>
  <c r="E14" i="14"/>
  <c r="M14" i="14"/>
  <c r="C14" i="14"/>
  <c r="P16" i="14"/>
  <c r="A16" i="14"/>
  <c r="E16" i="14"/>
  <c r="C16" i="14"/>
  <c r="M16" i="14"/>
  <c r="O16" i="14"/>
  <c r="N16" i="14"/>
  <c r="L16" i="14"/>
  <c r="D16" i="14"/>
  <c r="A21" i="10"/>
  <c r="B21" i="10" s="1"/>
  <c r="E20" i="12"/>
  <c r="B20" i="12" s="1"/>
  <c r="P10" i="14"/>
  <c r="A10" i="14"/>
  <c r="C10" i="14"/>
  <c r="D10" i="14"/>
  <c r="L10" i="14"/>
  <c r="E10" i="14"/>
  <c r="O10" i="14"/>
  <c r="M10" i="14"/>
  <c r="N10" i="14"/>
  <c r="P18" i="14"/>
  <c r="A18" i="14"/>
  <c r="D18" i="14"/>
  <c r="C18" i="14"/>
  <c r="L18" i="14"/>
  <c r="E18" i="14"/>
  <c r="O18" i="14"/>
  <c r="M18" i="14"/>
  <c r="N18" i="14"/>
  <c r="F30" i="18"/>
  <c r="H30" i="18"/>
  <c r="C30" i="18"/>
  <c r="J30" i="18"/>
  <c r="E30" i="18"/>
  <c r="D30" i="18"/>
  <c r="K30" i="18"/>
  <c r="B30" i="18"/>
  <c r="I30" i="18"/>
  <c r="L30" i="18"/>
  <c r="F38" i="18"/>
  <c r="L38" i="18"/>
  <c r="H38" i="18"/>
  <c r="E38" i="18"/>
  <c r="B38" i="18"/>
  <c r="C38" i="18"/>
  <c r="K38" i="18"/>
  <c r="J38" i="18"/>
  <c r="D38" i="18"/>
  <c r="I38" i="18"/>
  <c r="A5" i="10"/>
  <c r="B5" i="10" s="1"/>
  <c r="E4" i="12"/>
  <c r="B4" i="12" s="1"/>
  <c r="A8" i="10"/>
  <c r="B8" i="10" s="1"/>
  <c r="E7" i="12"/>
  <c r="B7" i="12" s="1"/>
  <c r="A16" i="10"/>
  <c r="B16" i="10" s="1"/>
  <c r="E15" i="12"/>
  <c r="B15" i="12" s="1"/>
  <c r="J31" i="18"/>
  <c r="D31" i="18"/>
  <c r="K31" i="18"/>
  <c r="E31" i="18"/>
  <c r="H31" i="18"/>
  <c r="I31" i="18"/>
  <c r="F31" i="18"/>
  <c r="C31" i="18"/>
  <c r="L31" i="18"/>
  <c r="B31" i="18"/>
  <c r="J39" i="18"/>
  <c r="L39" i="18"/>
  <c r="E39" i="18"/>
  <c r="C39" i="18"/>
  <c r="H39" i="18"/>
  <c r="K39" i="18"/>
  <c r="F39" i="18"/>
  <c r="B39" i="18"/>
  <c r="I39" i="18"/>
  <c r="D39" i="18"/>
  <c r="B7" i="10"/>
  <c r="A7" i="10"/>
  <c r="E6" i="12"/>
  <c r="B6" i="12" s="1"/>
  <c r="E14" i="12"/>
  <c r="B14" i="12" s="1"/>
  <c r="A15" i="10"/>
  <c r="B15" i="10" s="1"/>
  <c r="B23" i="10"/>
  <c r="A23" i="10"/>
  <c r="E22" i="12"/>
  <c r="B22" i="12" s="1"/>
  <c r="F48" i="18"/>
  <c r="H48" i="18"/>
  <c r="C48" i="18"/>
  <c r="K48" i="18"/>
  <c r="I48" i="18"/>
  <c r="E48" i="18"/>
  <c r="B48" i="18"/>
  <c r="L48" i="18"/>
  <c r="D48" i="18"/>
  <c r="J48" i="18"/>
  <c r="E9" i="12"/>
  <c r="B9" i="12" s="1"/>
  <c r="A10" i="10"/>
  <c r="B10" i="10" s="1"/>
  <c r="P11" i="14"/>
  <c r="A11" i="14"/>
  <c r="C11" i="14"/>
  <c r="D11" i="14"/>
  <c r="L11" i="14"/>
  <c r="O11" i="14"/>
  <c r="E11" i="14"/>
  <c r="N11" i="14"/>
  <c r="M11" i="14"/>
  <c r="P12" i="14"/>
  <c r="A12" i="14"/>
  <c r="E12" i="14"/>
  <c r="M12" i="14"/>
  <c r="C12" i="14"/>
  <c r="N12" i="14"/>
  <c r="D12" i="14"/>
  <c r="O12" i="14"/>
  <c r="L12" i="14"/>
  <c r="P20" i="14"/>
  <c r="A20" i="14"/>
  <c r="E20" i="14"/>
  <c r="C20" i="14"/>
  <c r="M20" i="14"/>
  <c r="D20" i="14"/>
  <c r="O20" i="14"/>
  <c r="L20" i="14"/>
  <c r="N20" i="14"/>
  <c r="F32" i="18"/>
  <c r="H32" i="18"/>
  <c r="D32" i="18"/>
  <c r="C32" i="18"/>
  <c r="L32" i="18"/>
  <c r="K32" i="18"/>
  <c r="B32" i="18"/>
  <c r="J32" i="18"/>
  <c r="I32" i="18"/>
  <c r="E32" i="18"/>
  <c r="F40" i="18"/>
  <c r="C40" i="18"/>
  <c r="I40" i="18"/>
  <c r="L40" i="18"/>
  <c r="K40" i="18"/>
  <c r="H40" i="18"/>
  <c r="J40" i="18"/>
  <c r="D40" i="18"/>
  <c r="B40" i="18"/>
  <c r="E40" i="18"/>
  <c r="B9" i="10"/>
  <c r="A9" i="10"/>
  <c r="E8" i="12"/>
  <c r="B8" i="12" s="1"/>
  <c r="A13" i="10"/>
  <c r="B13" i="10" s="1"/>
  <c r="E12" i="12"/>
  <c r="B12" i="12" s="1"/>
  <c r="P19" i="14"/>
  <c r="A19" i="14"/>
  <c r="C19" i="14"/>
  <c r="D19" i="14"/>
  <c r="L19" i="14"/>
  <c r="O19" i="14"/>
  <c r="E19" i="14"/>
  <c r="N19" i="14"/>
  <c r="M19" i="14"/>
  <c r="E10" i="12"/>
  <c r="B10" i="12" s="1"/>
  <c r="A11" i="10"/>
  <c r="B11" i="10" s="1"/>
  <c r="A19" i="10"/>
  <c r="B19" i="10" s="1"/>
  <c r="E18" i="12"/>
  <c r="B18" i="12" s="1"/>
  <c r="A6" i="10"/>
  <c r="B6" i="10" s="1"/>
  <c r="E5" i="12"/>
  <c r="B5" i="12" s="1"/>
  <c r="E13" i="12"/>
  <c r="B13" i="12" s="1"/>
  <c r="A14" i="10"/>
  <c r="B14" i="10" s="1"/>
  <c r="A22" i="10"/>
  <c r="B22" i="10" s="1"/>
  <c r="E21" i="12"/>
  <c r="B21" i="12" s="1"/>
  <c r="P13" i="14"/>
  <c r="A13" i="14"/>
  <c r="D13" i="14"/>
  <c r="N13" i="14"/>
  <c r="L13" i="14"/>
  <c r="E13" i="14"/>
  <c r="M13" i="14"/>
  <c r="C13" i="14"/>
  <c r="O13" i="14"/>
  <c r="P21" i="14"/>
  <c r="A21" i="14"/>
  <c r="D21" i="14"/>
  <c r="N21" i="14"/>
  <c r="L21" i="14"/>
  <c r="E21" i="14"/>
  <c r="M21" i="14"/>
  <c r="C21" i="14"/>
  <c r="O21" i="14"/>
  <c r="J33" i="18"/>
  <c r="K33" i="18"/>
  <c r="C33" i="18"/>
  <c r="F33" i="18"/>
  <c r="I33" i="18"/>
  <c r="D33" i="18"/>
  <c r="B33" i="18"/>
  <c r="E33" i="18"/>
  <c r="L33" i="18"/>
  <c r="H33" i="18"/>
  <c r="J41" i="18"/>
  <c r="D41" i="18"/>
  <c r="H41" i="18"/>
  <c r="F41" i="18"/>
  <c r="I41" i="18"/>
  <c r="C41" i="18"/>
  <c r="K41" i="18"/>
  <c r="E41" i="18"/>
  <c r="L41" i="18"/>
  <c r="B41" i="18"/>
  <c r="E13" i="16"/>
  <c r="F13" i="16" s="1"/>
  <c r="G13" i="16"/>
  <c r="A13" i="16"/>
  <c r="C13" i="16"/>
  <c r="D13" i="16" s="1"/>
  <c r="H13" i="16" s="1"/>
  <c r="F29" i="18"/>
  <c r="L29" i="18"/>
  <c r="K29" i="18"/>
  <c r="H29" i="18"/>
  <c r="J29" i="18"/>
  <c r="I29" i="18"/>
  <c r="E29" i="18"/>
  <c r="D29" i="18"/>
  <c r="C29" i="18"/>
  <c r="B29" i="18"/>
  <c r="P9" i="14"/>
  <c r="M9" i="14"/>
  <c r="N9" i="14"/>
  <c r="O9" i="14"/>
  <c r="D9" i="14"/>
  <c r="L9" i="14"/>
  <c r="A9" i="14"/>
  <c r="E9" i="14"/>
  <c r="C9" i="14"/>
  <c r="P8" i="14"/>
  <c r="A8" i="14"/>
  <c r="O8" i="14"/>
  <c r="M8" i="14"/>
  <c r="D8" i="14"/>
  <c r="L8" i="14"/>
  <c r="N8" i="14"/>
  <c r="E8" i="14"/>
  <c r="C8" i="14"/>
  <c r="P6" i="14"/>
  <c r="N6" i="14"/>
  <c r="M6" i="14"/>
  <c r="O6" i="14"/>
  <c r="D6" i="14"/>
  <c r="E6" i="14"/>
  <c r="L6" i="14"/>
  <c r="C6" i="14"/>
  <c r="A6" i="14"/>
  <c r="P5" i="14"/>
  <c r="A5" i="14"/>
  <c r="O5" i="14"/>
  <c r="C5" i="14"/>
  <c r="D5" i="14"/>
  <c r="L5" i="14"/>
  <c r="E5" i="14"/>
  <c r="M5" i="14"/>
  <c r="N5" i="14"/>
  <c r="P4" i="14"/>
  <c r="A4" i="14"/>
  <c r="M4" i="14"/>
  <c r="C4" i="14"/>
  <c r="N4" i="14"/>
  <c r="D4" i="14"/>
  <c r="L4" i="14"/>
  <c r="O4" i="14"/>
  <c r="E4" i="14"/>
  <c r="P7" i="14"/>
  <c r="E7" i="14"/>
  <c r="M7" i="14"/>
  <c r="D7" i="14"/>
  <c r="N7" i="14"/>
  <c r="C7" i="14"/>
  <c r="A7" i="14"/>
  <c r="L7" i="14"/>
  <c r="O7" i="14"/>
  <c r="B3" i="14"/>
  <c r="O3" i="14" s="1"/>
  <c r="F3" i="13"/>
  <c r="B3" i="13" s="1"/>
  <c r="A17" i="10"/>
  <c r="B17" i="10" s="1"/>
  <c r="E16" i="12"/>
  <c r="A27" i="6"/>
  <c r="J27" i="6" s="1"/>
  <c r="A26" i="6"/>
  <c r="J26" i="6" s="1"/>
  <c r="A25" i="6"/>
  <c r="J25" i="6" s="1"/>
  <c r="A24" i="6"/>
  <c r="J24" i="6" s="1"/>
  <c r="A23" i="6"/>
  <c r="J23" i="6" s="1"/>
  <c r="A22" i="6"/>
  <c r="J22" i="6" s="1"/>
  <c r="A21" i="6"/>
  <c r="J21" i="6" s="1"/>
  <c r="A20" i="6"/>
  <c r="J20" i="6" s="1"/>
  <c r="A19" i="6"/>
  <c r="J19" i="6" s="1"/>
  <c r="A18" i="6"/>
  <c r="J18" i="6" s="1"/>
  <c r="A17" i="6"/>
  <c r="J17" i="6" s="1"/>
  <c r="A16" i="6"/>
  <c r="J16" i="6" s="1"/>
  <c r="A15" i="6"/>
  <c r="J15" i="6" s="1"/>
  <c r="A14" i="6"/>
  <c r="J14" i="6" s="1"/>
  <c r="A13" i="6"/>
  <c r="J13" i="6" s="1"/>
  <c r="A12" i="6"/>
  <c r="J12" i="6" s="1"/>
  <c r="A11" i="6"/>
  <c r="J11" i="6" s="1"/>
  <c r="A10" i="6"/>
  <c r="J10" i="6" s="1"/>
  <c r="A9" i="6"/>
  <c r="J9" i="6" s="1"/>
  <c r="A8" i="6"/>
  <c r="J8" i="6" s="1"/>
  <c r="A7" i="6"/>
  <c r="J7" i="6" s="1"/>
  <c r="A6" i="6"/>
  <c r="J6" i="6" s="1"/>
  <c r="A5" i="6"/>
  <c r="J5" i="6" s="1"/>
  <c r="A4" i="6"/>
  <c r="J4" i="6" s="1"/>
  <c r="A3" i="6"/>
  <c r="A14" i="2"/>
  <c r="A4" i="5"/>
  <c r="A5" i="5" s="1"/>
  <c r="A6" i="5" s="1"/>
  <c r="A7" i="5" s="1"/>
  <c r="A8" i="5" s="1"/>
  <c r="A9" i="5" s="1"/>
  <c r="A10" i="5" s="1"/>
  <c r="A11" i="5" s="1"/>
  <c r="A12" i="5" s="1"/>
  <c r="A13" i="5" s="1"/>
  <c r="A14" i="5" s="1"/>
  <c r="A15" i="5" s="1"/>
  <c r="A16" i="5" s="1"/>
  <c r="A17" i="5" s="1"/>
  <c r="A18" i="5" s="1"/>
  <c r="A19" i="5" s="1"/>
  <c r="A20" i="5" s="1"/>
  <c r="A21" i="5" s="1"/>
  <c r="A22" i="5" s="1"/>
  <c r="A23" i="5" s="1"/>
  <c r="A24" i="5" s="1"/>
  <c r="A25" i="5" s="1"/>
  <c r="A26" i="5" s="1"/>
  <c r="A27" i="5" s="1"/>
  <c r="A28" i="5" s="1"/>
  <c r="A29" i="5" s="1"/>
  <c r="A30" i="5" s="1"/>
  <c r="A31" i="5" s="1"/>
  <c r="A32" i="5" s="1"/>
  <c r="A33" i="5" s="1"/>
  <c r="A34" i="5" s="1"/>
  <c r="A35" i="5" s="1"/>
  <c r="A36" i="5" s="1"/>
  <c r="A37" i="5" s="1"/>
  <c r="A38" i="5" s="1"/>
  <c r="A39" i="5" s="1"/>
  <c r="A40" i="5" s="1"/>
  <c r="A41" i="5" s="1"/>
  <c r="A42" i="5" s="1"/>
  <c r="A43" i="5" s="1"/>
  <c r="A44" i="5" s="1"/>
  <c r="A45" i="5" s="1"/>
  <c r="A46" i="5" s="1"/>
  <c r="A47" i="5" s="1"/>
  <c r="A48" i="5" s="1"/>
  <c r="A49" i="5" s="1"/>
  <c r="A50" i="5" s="1"/>
  <c r="A51" i="5" s="1"/>
  <c r="A52" i="5" s="1"/>
  <c r="A53" i="5" s="1"/>
  <c r="A54" i="5" s="1"/>
  <c r="A55" i="5" s="1"/>
  <c r="A56" i="5" s="1"/>
  <c r="A57" i="5" s="1"/>
  <c r="A58" i="5" s="1"/>
  <c r="A59" i="5" s="1"/>
  <c r="A60" i="5" s="1"/>
  <c r="A61" i="5" s="1"/>
  <c r="A62" i="5" s="1"/>
  <c r="A63" i="5" s="1"/>
  <c r="A64" i="5" s="1"/>
  <c r="A65" i="5" s="1"/>
  <c r="A66" i="5" s="1"/>
  <c r="A67" i="5" s="1"/>
  <c r="A68" i="5" s="1"/>
  <c r="A69" i="5" s="1"/>
  <c r="A70" i="5" s="1"/>
  <c r="A71" i="5" s="1"/>
  <c r="A72" i="5" s="1"/>
  <c r="A73" i="5" s="1"/>
  <c r="A74" i="5" s="1"/>
  <c r="A75" i="5" s="1"/>
  <c r="A76" i="5" s="1"/>
  <c r="A77" i="5" s="1"/>
  <c r="A78" i="5" s="1"/>
  <c r="A79" i="5" s="1"/>
  <c r="A80" i="5" s="1"/>
  <c r="A81" i="5" s="1"/>
  <c r="A82" i="5" s="1"/>
  <c r="A83" i="5" s="1"/>
  <c r="A84" i="5" s="1"/>
  <c r="A85" i="5" s="1"/>
  <c r="A86" i="5" s="1"/>
  <c r="A87" i="5" s="1"/>
  <c r="A88" i="5" s="1"/>
  <c r="A89" i="5" s="1"/>
  <c r="A90" i="5" s="1"/>
  <c r="A91" i="5" s="1"/>
  <c r="A92" i="5" s="1"/>
  <c r="A93" i="5" s="1"/>
  <c r="A94" i="5" s="1"/>
  <c r="A95" i="5" s="1"/>
  <c r="A96" i="5" s="1"/>
  <c r="A97" i="5" s="1"/>
  <c r="A98" i="5" s="1"/>
  <c r="A99" i="5" s="1"/>
  <c r="A100" i="5" s="1"/>
  <c r="A101" i="5" s="1"/>
  <c r="A102" i="5" s="1"/>
  <c r="A27" i="4"/>
  <c r="A26" i="18" s="1"/>
  <c r="A26" i="4"/>
  <c r="A25" i="18" s="1"/>
  <c r="A25" i="4"/>
  <c r="A24" i="18" s="1"/>
  <c r="A24" i="4"/>
  <c r="A23" i="18" s="1"/>
  <c r="A23" i="4"/>
  <c r="A22" i="18" s="1"/>
  <c r="A22" i="4"/>
  <c r="A21" i="18" s="1"/>
  <c r="A21" i="4"/>
  <c r="A20" i="18" s="1"/>
  <c r="A20" i="4"/>
  <c r="A19" i="18" s="1"/>
  <c r="A19" i="4"/>
  <c r="A18" i="18" s="1"/>
  <c r="A18" i="4"/>
  <c r="A17" i="18" s="1"/>
  <c r="A17" i="4"/>
  <c r="A16" i="18" s="1"/>
  <c r="A16" i="4"/>
  <c r="A15" i="18" s="1"/>
  <c r="A15" i="4"/>
  <c r="A14" i="18" s="1"/>
  <c r="A14" i="4"/>
  <c r="A13" i="18" s="1"/>
  <c r="A13" i="4"/>
  <c r="A12" i="18" s="1"/>
  <c r="A12" i="4"/>
  <c r="A11" i="18" s="1"/>
  <c r="A11" i="4"/>
  <c r="A10" i="18" s="1"/>
  <c r="A10" i="4"/>
  <c r="A9" i="18" s="1"/>
  <c r="A9" i="4"/>
  <c r="A8" i="18" s="1"/>
  <c r="A8" i="4"/>
  <c r="A7" i="18" s="1"/>
  <c r="A7" i="4"/>
  <c r="A6" i="18" s="1"/>
  <c r="A6" i="4"/>
  <c r="A5" i="18" s="1"/>
  <c r="A5" i="4"/>
  <c r="A4" i="18" s="1"/>
  <c r="A4" i="4"/>
  <c r="A3" i="18" s="1"/>
  <c r="A3" i="4"/>
  <c r="A2" i="18" s="1"/>
  <c r="D2" i="18" s="1"/>
  <c r="A4" i="3"/>
  <c r="A5" i="3" s="1"/>
  <c r="A6" i="3" s="1"/>
  <c r="A7" i="3" s="1"/>
  <c r="A8" i="3" s="1"/>
  <c r="A9" i="3" s="1"/>
  <c r="A10" i="3" s="1"/>
  <c r="A11" i="3" s="1"/>
  <c r="A12" i="3" s="1"/>
  <c r="A13" i="3" s="1"/>
  <c r="A14" i="3" s="1"/>
  <c r="A15" i="3" s="1"/>
  <c r="A16" i="3" s="1"/>
  <c r="A17" i="3" s="1"/>
  <c r="A18" i="3" s="1"/>
  <c r="A19" i="3" s="1"/>
  <c r="A20" i="3" s="1"/>
  <c r="A21" i="3" s="1"/>
  <c r="A22" i="3" s="1"/>
  <c r="A23" i="3" s="1"/>
  <c r="A24" i="3" s="1"/>
  <c r="A25" i="3" s="1"/>
  <c r="A26" i="3" s="1"/>
  <c r="A27" i="3" s="1"/>
  <c r="H2" i="1"/>
  <c r="J2" i="1" s="1"/>
  <c r="G7" i="18" l="1"/>
  <c r="D7" i="18"/>
  <c r="L7" i="18"/>
  <c r="C7" i="18"/>
  <c r="E7" i="18"/>
  <c r="F7" i="18"/>
  <c r="J7" i="18"/>
  <c r="K7" i="18"/>
  <c r="B7" i="18"/>
  <c r="L8" i="18"/>
  <c r="E8" i="18"/>
  <c r="G8" i="18"/>
  <c r="F8" i="18"/>
  <c r="D8" i="18"/>
  <c r="C8" i="18"/>
  <c r="J8" i="18"/>
  <c r="B8" i="18"/>
  <c r="K8" i="18"/>
  <c r="G9" i="18"/>
  <c r="D9" i="18"/>
  <c r="C9" i="18"/>
  <c r="L9" i="18"/>
  <c r="K9" i="18"/>
  <c r="E9" i="18"/>
  <c r="J9" i="18"/>
  <c r="F9" i="18"/>
  <c r="B9" i="18"/>
  <c r="G17" i="18"/>
  <c r="J17" i="18"/>
  <c r="C17" i="18"/>
  <c r="D17" i="18"/>
  <c r="F17" i="18"/>
  <c r="K17" i="18"/>
  <c r="L17" i="18"/>
  <c r="B17" i="18"/>
  <c r="E17" i="18"/>
  <c r="G25" i="18"/>
  <c r="J25" i="18"/>
  <c r="C25" i="18"/>
  <c r="D25" i="18"/>
  <c r="K25" i="18"/>
  <c r="L25" i="18"/>
  <c r="E25" i="18"/>
  <c r="F25" i="18"/>
  <c r="B25" i="18"/>
  <c r="L18" i="18"/>
  <c r="G18" i="18"/>
  <c r="F18" i="18"/>
  <c r="E18" i="18"/>
  <c r="B18" i="18"/>
  <c r="C18" i="18"/>
  <c r="J18" i="18"/>
  <c r="K18" i="18"/>
  <c r="D18" i="18"/>
  <c r="L26" i="18"/>
  <c r="E26" i="18"/>
  <c r="F26" i="18"/>
  <c r="G26" i="18"/>
  <c r="J26" i="18"/>
  <c r="D26" i="18"/>
  <c r="C26" i="18"/>
  <c r="K26" i="18"/>
  <c r="B26" i="18"/>
  <c r="G11" i="18"/>
  <c r="B11" i="18"/>
  <c r="F11" i="18"/>
  <c r="L11" i="18"/>
  <c r="K11" i="18"/>
  <c r="J11" i="18"/>
  <c r="D11" i="18"/>
  <c r="E11" i="18"/>
  <c r="C11" i="18"/>
  <c r="L12" i="18"/>
  <c r="E12" i="18"/>
  <c r="G12" i="18"/>
  <c r="F12" i="18"/>
  <c r="K12" i="18"/>
  <c r="C12" i="18"/>
  <c r="B12" i="18"/>
  <c r="J12" i="18"/>
  <c r="D12" i="18"/>
  <c r="L20" i="18"/>
  <c r="G20" i="18"/>
  <c r="F20" i="18"/>
  <c r="E20" i="18"/>
  <c r="K20" i="18"/>
  <c r="D20" i="18"/>
  <c r="C20" i="18"/>
  <c r="B20" i="18"/>
  <c r="J20" i="18"/>
  <c r="F2" i="18"/>
  <c r="L2" i="18"/>
  <c r="G2" i="18"/>
  <c r="E2" i="18"/>
  <c r="K2" i="18"/>
  <c r="J2" i="18"/>
  <c r="L4" i="18"/>
  <c r="E4" i="18"/>
  <c r="F4" i="18"/>
  <c r="G4" i="18"/>
  <c r="K4" i="18"/>
  <c r="B4" i="18"/>
  <c r="C4" i="18"/>
  <c r="J4" i="18"/>
  <c r="D4" i="18"/>
  <c r="E5" i="18"/>
  <c r="F5" i="18"/>
  <c r="G5" i="18"/>
  <c r="C5" i="18"/>
  <c r="J5" i="18"/>
  <c r="K5" i="18"/>
  <c r="B5" i="18"/>
  <c r="D5" i="18"/>
  <c r="L5" i="18"/>
  <c r="G13" i="18"/>
  <c r="B13" i="18"/>
  <c r="E13" i="18"/>
  <c r="F13" i="18"/>
  <c r="C13" i="18"/>
  <c r="J13" i="18"/>
  <c r="D13" i="18"/>
  <c r="K13" i="18"/>
  <c r="L13" i="18"/>
  <c r="G21" i="18"/>
  <c r="F21" i="18"/>
  <c r="E21" i="18"/>
  <c r="J21" i="18"/>
  <c r="B21" i="18"/>
  <c r="C21" i="18"/>
  <c r="D21" i="18"/>
  <c r="K21" i="18"/>
  <c r="L21" i="18"/>
  <c r="G3" i="18"/>
  <c r="C3" i="18"/>
  <c r="L3" i="18"/>
  <c r="K3" i="18"/>
  <c r="E3" i="18"/>
  <c r="B3" i="18"/>
  <c r="D3" i="18"/>
  <c r="J3" i="18"/>
  <c r="F3" i="18"/>
  <c r="G19" i="18"/>
  <c r="E19" i="18"/>
  <c r="F19" i="18"/>
  <c r="B19" i="18"/>
  <c r="L19" i="18"/>
  <c r="J19" i="18"/>
  <c r="K19" i="18"/>
  <c r="C19" i="18"/>
  <c r="D19" i="18"/>
  <c r="L6" i="18"/>
  <c r="E6" i="18"/>
  <c r="F6" i="18"/>
  <c r="G6" i="18"/>
  <c r="D6" i="18"/>
  <c r="B6" i="18"/>
  <c r="C6" i="18"/>
  <c r="J6" i="18"/>
  <c r="K6" i="18"/>
  <c r="L14" i="18"/>
  <c r="G14" i="18"/>
  <c r="F14" i="18"/>
  <c r="E14" i="18"/>
  <c r="C14" i="18"/>
  <c r="K14" i="18"/>
  <c r="B14" i="18"/>
  <c r="D14" i="18"/>
  <c r="J14" i="18"/>
  <c r="L22" i="18"/>
  <c r="F22" i="18"/>
  <c r="E22" i="18"/>
  <c r="G22" i="18"/>
  <c r="D22" i="18"/>
  <c r="B22" i="18"/>
  <c r="C22" i="18"/>
  <c r="J22" i="18"/>
  <c r="K22" i="18"/>
  <c r="L10" i="18"/>
  <c r="E10" i="18"/>
  <c r="J10" i="18"/>
  <c r="C10" i="18"/>
  <c r="D10" i="18"/>
  <c r="F10" i="18"/>
  <c r="G10" i="18"/>
  <c r="K10" i="18"/>
  <c r="B10" i="18"/>
  <c r="G15" i="18"/>
  <c r="C15" i="18"/>
  <c r="D15" i="18"/>
  <c r="K15" i="18"/>
  <c r="L15" i="18"/>
  <c r="E15" i="18"/>
  <c r="B15" i="18"/>
  <c r="F15" i="18"/>
  <c r="J15" i="18"/>
  <c r="G23" i="18"/>
  <c r="C23" i="18"/>
  <c r="D23" i="18"/>
  <c r="K23" i="18"/>
  <c r="L23" i="18"/>
  <c r="E23" i="18"/>
  <c r="F23" i="18"/>
  <c r="B23" i="18"/>
  <c r="J23" i="18"/>
  <c r="L16" i="18"/>
  <c r="G16" i="18"/>
  <c r="F16" i="18"/>
  <c r="E16" i="18"/>
  <c r="B16" i="18"/>
  <c r="J16" i="18"/>
  <c r="D16" i="18"/>
  <c r="C16" i="18"/>
  <c r="K16" i="18"/>
  <c r="L24" i="18"/>
  <c r="E24" i="18"/>
  <c r="G24" i="18"/>
  <c r="F24" i="18"/>
  <c r="D24" i="18"/>
  <c r="J24" i="18"/>
  <c r="C24" i="18"/>
  <c r="B24" i="18"/>
  <c r="K24" i="18"/>
  <c r="B2" i="18"/>
  <c r="C2" i="18"/>
  <c r="D3" i="14"/>
  <c r="A3" i="14"/>
  <c r="L3" i="14"/>
  <c r="M3" i="14"/>
  <c r="E3" i="14"/>
  <c r="P3" i="14"/>
  <c r="H3" i="13"/>
  <c r="D3" i="13"/>
  <c r="C3" i="13"/>
  <c r="S3" i="13"/>
  <c r="J3" i="13"/>
  <c r="Q3" i="13"/>
  <c r="P3" i="13"/>
  <c r="A3" i="13"/>
  <c r="I3" i="13"/>
  <c r="R3" i="13"/>
  <c r="O3" i="13"/>
  <c r="E3" i="13"/>
  <c r="K3" i="13" s="1"/>
  <c r="G3" i="13"/>
  <c r="N3" i="14"/>
  <c r="C3" i="14"/>
  <c r="B16" i="12"/>
  <c r="F16" i="12"/>
  <c r="J3" i="6"/>
  <c r="M3" i="13" l="1"/>
  <c r="N3" i="13"/>
  <c r="L3" i="13"/>
</calcChain>
</file>

<file path=xl/sharedStrings.xml><?xml version="1.0" encoding="utf-8"?>
<sst xmlns="http://schemas.openxmlformats.org/spreadsheetml/2006/main" count="568" uniqueCount="390">
  <si>
    <r>
      <t>Thank you</t>
    </r>
    <r>
      <rPr>
        <sz val="12"/>
        <color theme="1"/>
        <rFont val="Times New Roman"/>
        <family val="1"/>
      </rPr>
      <t xml:space="preserve"> for filling out the Annual Survey for the Houston-Galveston Clean Cities Coalition!  </t>
    </r>
  </si>
  <si>
    <r>
      <t xml:space="preserve">Survey participation helps document the current and future needs of the region and documents regional efforts to improve air quality and expand the use of advanced vehicle technologies within our region.  </t>
    </r>
    <r>
      <rPr>
        <sz val="12"/>
        <color theme="1"/>
        <rFont val="Times New Roman"/>
        <family val="1"/>
      </rPr>
      <t xml:space="preserve">The Department of Energy (DOE) will go through the data, assign an emission reduction for each action, and report a total regional emission reduction and fuel savings for our region.  </t>
    </r>
  </si>
  <si>
    <t>Additionally, this data helps provide information for future funding activities (ex. Grants) and the direct the pursuit of additional funding which can result in more financial incentives that benefit fleets within our region.</t>
  </si>
  <si>
    <r>
      <t xml:space="preserve">This form </t>
    </r>
    <r>
      <rPr>
        <sz val="12"/>
        <color rgb="FF000000"/>
        <rFont val="Times New Roman"/>
        <family val="1"/>
      </rPr>
      <t>is constructed to ease your data entry by:</t>
    </r>
  </si>
  <si>
    <r>
      <t>·</t>
    </r>
    <r>
      <rPr>
        <sz val="7"/>
        <color rgb="FF000000"/>
        <rFont val="Times New Roman"/>
        <family val="1"/>
      </rPr>
      <t xml:space="preserve">         </t>
    </r>
    <r>
      <rPr>
        <sz val="12"/>
        <color rgb="FF000000"/>
        <rFont val="Times New Roman"/>
        <family val="1"/>
      </rPr>
      <t>Prefilling data</t>
    </r>
  </si>
  <si>
    <r>
      <t>·</t>
    </r>
    <r>
      <rPr>
        <sz val="7"/>
        <color rgb="FF000000"/>
        <rFont val="Times New Roman"/>
        <family val="1"/>
      </rPr>
      <t xml:space="preserve">         </t>
    </r>
    <r>
      <rPr>
        <sz val="12"/>
        <color rgb="FF000000"/>
        <rFont val="Times New Roman"/>
        <family val="1"/>
      </rPr>
      <t>Providing “Drop Down” answers (Green cells)</t>
    </r>
  </si>
  <si>
    <r>
      <t>·</t>
    </r>
    <r>
      <rPr>
        <sz val="7"/>
        <color rgb="FF000000"/>
        <rFont val="Times New Roman"/>
        <family val="1"/>
      </rPr>
      <t xml:space="preserve">         </t>
    </r>
    <r>
      <rPr>
        <sz val="12"/>
        <color rgb="FF000000"/>
        <rFont val="Times New Roman"/>
        <family val="1"/>
      </rPr>
      <t>Identifying relevant information (Grey cells)</t>
    </r>
  </si>
  <si>
    <t>It is the Coalition’s intention to use the information gathered in this form to prefill your form for next year, making next year’s survey “feel” more like an update.</t>
  </si>
  <si>
    <r>
      <t>Instructions</t>
    </r>
    <r>
      <rPr>
        <sz val="12"/>
        <color rgb="FF000000"/>
        <rFont val="Times New Roman"/>
        <family val="1"/>
      </rPr>
      <t xml:space="preserve"> for this form are:</t>
    </r>
  </si>
  <si>
    <r>
      <t>1.</t>
    </r>
    <r>
      <rPr>
        <sz val="7"/>
        <color rgb="FF000000"/>
        <rFont val="Times New Roman"/>
        <family val="1"/>
      </rPr>
      <t xml:space="preserve">      </t>
    </r>
    <r>
      <rPr>
        <sz val="12"/>
        <color rgb="FF000000"/>
        <rFont val="Times New Roman"/>
        <family val="1"/>
      </rPr>
      <t xml:space="preserve">Complete the Organization Information and Organization Questions on the “Main” tab.  </t>
    </r>
  </si>
  <si>
    <r>
      <t>a.</t>
    </r>
    <r>
      <rPr>
        <sz val="7"/>
        <color rgb="FF000000"/>
        <rFont val="Times New Roman"/>
        <family val="1"/>
      </rPr>
      <t xml:space="preserve">       </t>
    </r>
    <r>
      <rPr>
        <sz val="12"/>
        <color rgb="FF000000"/>
        <rFont val="Times New Roman"/>
        <family val="1"/>
      </rPr>
      <t>As you complete the Organization Questions, you will notice cells will highlight in the Tabs to Complete.</t>
    </r>
  </si>
  <si>
    <r>
      <t>b.</t>
    </r>
    <r>
      <rPr>
        <sz val="7"/>
        <color rgb="FF000000"/>
        <rFont val="Times New Roman"/>
        <family val="1"/>
      </rPr>
      <t xml:space="preserve">      </t>
    </r>
    <r>
      <rPr>
        <sz val="12"/>
        <color rgb="FF000000"/>
        <rFont val="Times New Roman"/>
        <family val="1"/>
      </rPr>
      <t>Click on the highlighted cell to go to the corresponding tab.</t>
    </r>
  </si>
  <si>
    <r>
      <rPr>
        <b/>
        <sz val="12"/>
        <color rgb="FF000000"/>
        <rFont val="Times New Roman"/>
        <family val="1"/>
      </rPr>
      <t>i.</t>
    </r>
    <r>
      <rPr>
        <b/>
        <sz val="7"/>
        <color rgb="FF000000"/>
        <rFont val="Times New Roman"/>
        <family val="1"/>
      </rPr>
      <t xml:space="preserve">      </t>
    </r>
    <r>
      <rPr>
        <b/>
        <u/>
        <sz val="12"/>
        <color rgb="FF000000"/>
        <rFont val="Times New Roman"/>
        <family val="1"/>
      </rPr>
      <t xml:space="preserve">Please complete the tabs in order from 1 to 9. </t>
    </r>
  </si>
  <si>
    <r>
      <t>2.</t>
    </r>
    <r>
      <rPr>
        <sz val="7"/>
        <color rgb="FF000000"/>
        <rFont val="Times New Roman"/>
        <family val="1"/>
      </rPr>
      <t xml:space="preserve">      </t>
    </r>
    <r>
      <rPr>
        <sz val="12"/>
        <color rgb="FF000000"/>
        <rFont val="Times New Roman"/>
        <family val="1"/>
      </rPr>
      <t>The form has 5 distinct cell color patterns:</t>
    </r>
  </si>
  <si>
    <r>
      <t>a.</t>
    </r>
    <r>
      <rPr>
        <sz val="7"/>
        <color rgb="FF000000"/>
        <rFont val="Times New Roman"/>
        <family val="1"/>
      </rPr>
      <t xml:space="preserve">       </t>
    </r>
    <r>
      <rPr>
        <sz val="12"/>
        <color rgb="FF000000"/>
        <rFont val="Times New Roman"/>
        <family val="1"/>
      </rPr>
      <t xml:space="preserve">Green cells have Drop Down answers.  You </t>
    </r>
    <r>
      <rPr>
        <u/>
        <sz val="12"/>
        <color rgb="FF000000"/>
        <rFont val="Times New Roman"/>
        <family val="1"/>
      </rPr>
      <t>must</t>
    </r>
    <r>
      <rPr>
        <sz val="12"/>
        <color rgb="FF000000"/>
        <rFont val="Times New Roman"/>
        <family val="1"/>
      </rPr>
      <t xml:space="preserve"> use one of these answers.</t>
    </r>
  </si>
  <si>
    <t>i.      Other cells will highlight either green or grey depending on previous answers.</t>
  </si>
  <si>
    <t>ii.      The "Drop Down" menu may require you to scroll to find your answer.</t>
  </si>
  <si>
    <r>
      <t>b.</t>
    </r>
    <r>
      <rPr>
        <sz val="7"/>
        <color rgb="FF000000"/>
        <rFont val="Times New Roman"/>
        <family val="1"/>
      </rPr>
      <t xml:space="preserve">      </t>
    </r>
    <r>
      <rPr>
        <sz val="12"/>
        <color rgb="FF000000"/>
        <rFont val="Times New Roman"/>
        <family val="1"/>
      </rPr>
      <t>Grey cells allow you to provide individualized data (number of vehicles, amount of fuel saved, average hours of use, etc.).</t>
    </r>
  </si>
  <si>
    <r>
      <rPr>
        <sz val="12"/>
        <color rgb="FF000000"/>
        <rFont val="Times New Roman"/>
        <family val="1"/>
      </rPr>
      <t>i.</t>
    </r>
    <r>
      <rPr>
        <sz val="7"/>
        <color rgb="FF000000"/>
        <rFont val="Times New Roman"/>
        <family val="1"/>
      </rPr>
      <t xml:space="preserve">      </t>
    </r>
    <r>
      <rPr>
        <sz val="12"/>
        <color rgb="FF000000"/>
        <rFont val="Times New Roman"/>
        <family val="1"/>
      </rPr>
      <t>Try to complete the grey cells; however, if the information is too technical, Coalition Staff will try to use standard data if left blank.</t>
    </r>
  </si>
  <si>
    <r>
      <t>d.</t>
    </r>
    <r>
      <rPr>
        <sz val="7"/>
        <color rgb="FF000000"/>
        <rFont val="Times New Roman"/>
        <family val="1"/>
      </rPr>
      <t xml:space="preserve">      </t>
    </r>
    <r>
      <rPr>
        <sz val="12"/>
        <color rgb="FF000000"/>
        <rFont val="Times New Roman"/>
        <family val="1"/>
      </rPr>
      <t>Yellow cells with Brown lettering have embedded links to help with navigation.</t>
    </r>
  </si>
  <si>
    <r>
      <t>e.</t>
    </r>
    <r>
      <rPr>
        <sz val="7"/>
        <color rgb="FF000000"/>
        <rFont val="Times New Roman"/>
        <family val="1"/>
      </rPr>
      <t xml:space="preserve">       </t>
    </r>
    <r>
      <rPr>
        <sz val="12"/>
        <color rgb="FF000000"/>
        <rFont val="Times New Roman"/>
        <family val="1"/>
      </rPr>
      <t>Red cells with Red lettering identifies where a table on a tab ends.</t>
    </r>
  </si>
  <si>
    <r>
      <t>3.</t>
    </r>
    <r>
      <rPr>
        <sz val="7"/>
        <color rgb="FF000000"/>
        <rFont val="Times New Roman"/>
        <family val="1"/>
      </rPr>
      <t xml:space="preserve">      </t>
    </r>
    <r>
      <rPr>
        <sz val="12"/>
        <color rgb="FF000000"/>
        <rFont val="Times New Roman"/>
        <family val="1"/>
      </rPr>
      <t>Entering data from cells going from left to right, then drop down to the next row.  As the form prefills, some rows will be blank, causing blanks in the list.  This is ok.  Drop down to the next row that is identified as needing data.</t>
    </r>
  </si>
  <si>
    <t>Lastly, please feel free to send this template to other colleagues in the Houston-Galveston-Brazoria region.</t>
  </si>
  <si>
    <t>Thank you again for your help with this vitally important project,</t>
  </si>
  <si>
    <t>The Houston-Galveston Clean Cities Coalition</t>
  </si>
  <si>
    <t>Back to Main Tab</t>
  </si>
  <si>
    <t>Organization Information</t>
  </si>
  <si>
    <t>Tabs to Complete (in order)</t>
  </si>
  <si>
    <t>Name of Organization</t>
  </si>
  <si>
    <t>On-Road Fleet</t>
  </si>
  <si>
    <t>City</t>
  </si>
  <si>
    <t>Electric Vehicles</t>
  </si>
  <si>
    <t>County</t>
  </si>
  <si>
    <t>New Stations</t>
  </si>
  <si>
    <t>Fleet Manager</t>
  </si>
  <si>
    <t>Electric Chargers</t>
  </si>
  <si>
    <t xml:space="preserve">    Fleet Manager E-Mail</t>
  </si>
  <si>
    <t>Off Non-Road Equipment</t>
  </si>
  <si>
    <t xml:space="preserve">    Fleet Manager Phone Number</t>
  </si>
  <si>
    <t>Idle Reduction</t>
  </si>
  <si>
    <t>Fuel Sales</t>
  </si>
  <si>
    <t>VMT and Route Optimization</t>
  </si>
  <si>
    <t>Truck Stops</t>
  </si>
  <si>
    <t>Organization Questions</t>
  </si>
  <si>
    <t>On-Road Fleets</t>
  </si>
  <si>
    <t>Fleet Information</t>
  </si>
  <si>
    <t>Fleet Usage</t>
  </si>
  <si>
    <t>Additional Fleet Usage Questions</t>
  </si>
  <si>
    <t>Fuel Usage</t>
  </si>
  <si>
    <t>Additional Fuel Questions</t>
  </si>
  <si>
    <t>End of On Road Fleet Tab</t>
  </si>
  <si>
    <t>Light Duty / Heavy Duty</t>
  </si>
  <si>
    <t>Fuel type</t>
  </si>
  <si>
    <t>Vehicle type</t>
  </si>
  <si>
    <t>Number of vehicles</t>
  </si>
  <si>
    <t>What market does this fleet serve?</t>
  </si>
  <si>
    <t>Where does this fleet operate the majority of the time?</t>
  </si>
  <si>
    <t>Is there an idle reduction practice?</t>
  </si>
  <si>
    <t>Is there a route optimization program used?</t>
  </si>
  <si>
    <t>Which city or town is the primary use?</t>
  </si>
  <si>
    <t>Which county is the primary use?</t>
  </si>
  <si>
    <t>Do you know the total yearly fuel use for these vehicles?</t>
  </si>
  <si>
    <t>Total yearly amount of fuel used</t>
  </si>
  <si>
    <t>What is the average yearly miles traveled per vehicle</t>
  </si>
  <si>
    <t>What is the average fuel economy (mpg)</t>
  </si>
  <si>
    <t>Percent of time the Alternative Fuel was used</t>
  </si>
  <si>
    <t>What is the biodiesel blend level %?</t>
  </si>
  <si>
    <t>Was a blender pump Used?</t>
  </si>
  <si>
    <t>Source of renewable fuel</t>
  </si>
  <si>
    <t>Renewable fuel fueling location</t>
  </si>
  <si>
    <t>Electric Fleet</t>
  </si>
  <si>
    <t>Heavy Duty</t>
  </si>
  <si>
    <t>Gas / Diesel</t>
  </si>
  <si>
    <t>Route Opt</t>
  </si>
  <si>
    <t>Exp to VMT</t>
  </si>
  <si>
    <t>Additional Fuel Usage Questions</t>
  </si>
  <si>
    <t>End of Electric Vehicles Tab</t>
  </si>
  <si>
    <t>What is the powertrain?</t>
  </si>
  <si>
    <t>Do you know the total yearly use (kWh)?</t>
  </si>
  <si>
    <t>Total yearly electricity  used (kWh)</t>
  </si>
  <si>
    <t>What is the average fuel economy of the electric vehicle (kWh/100mi)</t>
  </si>
  <si>
    <t>Average gasoline fuel economy (HEVs and PHEVs) (mpg)</t>
  </si>
  <si>
    <t>What was the fuel economy of the vehicle replaced or would have been used (mpg)?</t>
  </si>
  <si>
    <t>What fuel would have been used if not using an electric vehicle?</t>
  </si>
  <si>
    <t>New Fueling Stations</t>
  </si>
  <si>
    <t>Infrastructure Information</t>
  </si>
  <si>
    <t>Additional Questions for Electric Chargers</t>
  </si>
  <si>
    <t>End of New Stations Tab</t>
  </si>
  <si>
    <t>Which alternative fuel source is the infrastructure?</t>
  </si>
  <si>
    <t>Is the fueling infrastructure for public or private use?</t>
  </si>
  <si>
    <t>How many stations like this were created?</t>
  </si>
  <si>
    <t>Type of electric charger</t>
  </si>
  <si>
    <t>Total number of DC fast charger ports</t>
  </si>
  <si>
    <t>Total number of Level 1 &amp;/or Level 2 charger ports</t>
  </si>
  <si>
    <t>Electric</t>
  </si>
  <si>
    <t>DC Fast Charger</t>
  </si>
  <si>
    <t>Lev 1 and 2</t>
  </si>
  <si>
    <t># of Ports</t>
  </si>
  <si>
    <t>End of Electric Chargers Tab</t>
  </si>
  <si>
    <t>How many EVSE ports are at this location?</t>
  </si>
  <si>
    <t>Are the chargers for fleet or employees, customers, and/or public?</t>
  </si>
  <si>
    <t>Number of vehicles charged?</t>
  </si>
  <si>
    <t>Powertrain</t>
  </si>
  <si>
    <t>Vehicle Type</t>
  </si>
  <si>
    <t>Do you know how much electricity was used for charging?</t>
  </si>
  <si>
    <t>Total electricity used by all vehicles</t>
  </si>
  <si>
    <t>kWh/100 mi</t>
  </si>
  <si>
    <t>Ave MPG for HEV and PHEV</t>
  </si>
  <si>
    <t>What Market do the vehicles serve?</t>
  </si>
  <si>
    <t>Where do these vehicles operate the majority of the time?</t>
  </si>
  <si>
    <t>Type of Charger</t>
  </si>
  <si>
    <t>How many EVSE chargers are at this location?</t>
  </si>
  <si>
    <t>Off / Non Road</t>
  </si>
  <si>
    <t>End of Off Road Equipment Tab</t>
  </si>
  <si>
    <t>Light duty / Heavy duty</t>
  </si>
  <si>
    <t>Equipment type</t>
  </si>
  <si>
    <t>Number of equipment</t>
  </si>
  <si>
    <t>Do you know how much alternative fuel was used?</t>
  </si>
  <si>
    <t>Total alternative fuel used</t>
  </si>
  <si>
    <t>Unit</t>
  </si>
  <si>
    <t>What is the Brake Horsepower Hours used by all the equipment?</t>
  </si>
  <si>
    <t>What is the amount of fuel REDUCED by all vehicles</t>
  </si>
  <si>
    <t>What is the Biodiesel blend level %?</t>
  </si>
  <si>
    <t>What is the source of the renewable natural gas?</t>
  </si>
  <si>
    <t>Where is the fueling site?</t>
  </si>
  <si>
    <t>Needed Fuel usage</t>
  </si>
  <si>
    <t>Renewable</t>
  </si>
  <si>
    <t>Idle Policy</t>
  </si>
  <si>
    <t>Idle Reduction Practices</t>
  </si>
  <si>
    <t>Practices</t>
  </si>
  <si>
    <t>Fuel Reduction Due to Idle Reduction</t>
  </si>
  <si>
    <t>End of Idle Reduction Tab</t>
  </si>
  <si>
    <t>On-Road</t>
  </si>
  <si>
    <t>Idle reduction policy</t>
  </si>
  <si>
    <t>Driver training</t>
  </si>
  <si>
    <t>Auxiliary Power Unit (APU)</t>
  </si>
  <si>
    <t>Automatic engine shutoff</t>
  </si>
  <si>
    <t>Onboard batteries</t>
  </si>
  <si>
    <t>Direct fire heater</t>
  </si>
  <si>
    <t>Direct heat with thermal storage cooling</t>
  </si>
  <si>
    <t>Glow plugs</t>
  </si>
  <si>
    <t>Thermal storage</t>
  </si>
  <si>
    <t>Do you know how much fuel was reduced by the idle reduction practice?</t>
  </si>
  <si>
    <t>Amount of fuel reduced by all vehicles</t>
  </si>
  <si>
    <t>Average minutes of idling reduced per day per vehicle</t>
  </si>
  <si>
    <t>Average days per year that idling is reduced</t>
  </si>
  <si>
    <t>Average gallon of fuel saved per vehicle per hour by not idling</t>
  </si>
  <si>
    <t>Off / Non-Road</t>
  </si>
  <si>
    <t>Average gallon of fuel saved per  hour by not idling</t>
  </si>
  <si>
    <t>Average hour saved per vehicle by not idling</t>
  </si>
  <si>
    <t>Customer Information</t>
  </si>
  <si>
    <t xml:space="preserve">                                                                 End Of Fuel Sales Tab</t>
  </si>
  <si>
    <t>Customer (Asked so we do not "double count" their usage)</t>
  </si>
  <si>
    <t>Do you know how much fuel was sold for the year?</t>
  </si>
  <si>
    <t>Total yearly amount of fuel sold</t>
  </si>
  <si>
    <t>Commuting Practice</t>
  </si>
  <si>
    <t>Additional Commuting Practice Questions</t>
  </si>
  <si>
    <t>End of VMT Tab</t>
  </si>
  <si>
    <t>What is the fuel type of the vehicle driven less?</t>
  </si>
  <si>
    <t>MPG of Vehicle Driven Less</t>
  </si>
  <si>
    <t>How many vehicles are driven less?</t>
  </si>
  <si>
    <t xml:space="preserve">What is the average miles per vehicle being saved by this practice? </t>
  </si>
  <si>
    <t>Fuel type of the van used</t>
  </si>
  <si>
    <t>MPG of Van</t>
  </si>
  <si>
    <t>Number of vans used</t>
  </si>
  <si>
    <t>VMT Default</t>
  </si>
  <si>
    <t>Telecommute</t>
  </si>
  <si>
    <t>Compressed Work Week</t>
  </si>
  <si>
    <t>Mass Transit</t>
  </si>
  <si>
    <t>Carpooling</t>
  </si>
  <si>
    <t>Vanpooling</t>
  </si>
  <si>
    <t>Car Sharing</t>
  </si>
  <si>
    <t>Walk / Bike</t>
  </si>
  <si>
    <t>Electric Bike / Scooters</t>
  </si>
  <si>
    <t>Other</t>
  </si>
  <si>
    <t>Route Optimization (Gasoline and Diesel Vehicles Only)</t>
  </si>
  <si>
    <t>End of Route Optimization Tab</t>
  </si>
  <si>
    <t>MPG of Vehicle Driven to Export</t>
  </si>
  <si>
    <t>MPG of Vehicle Driven Less (Gas)</t>
  </si>
  <si>
    <t>MPG of Vehicle Driven Less (Diesel)</t>
  </si>
  <si>
    <t>Truck Stop Electrification</t>
  </si>
  <si>
    <t>End of Truck Stops Tab</t>
  </si>
  <si>
    <t>Address</t>
  </si>
  <si>
    <t>How many bays are at the truck stop?</t>
  </si>
  <si>
    <t>Do you know the average hours each bay is used per year?</t>
  </si>
  <si>
    <t>Average hours per bay used per year</t>
  </si>
  <si>
    <t>Ave. hours per bay used per year</t>
  </si>
  <si>
    <t>Survey Year</t>
  </si>
  <si>
    <t>Heavy Duty / Light Duty</t>
  </si>
  <si>
    <t>Renewable Source</t>
  </si>
  <si>
    <t>Elect Power Train</t>
  </si>
  <si>
    <t>Animal Waste</t>
  </si>
  <si>
    <t>Light Duty</t>
  </si>
  <si>
    <t>Landfill Gas</t>
  </si>
  <si>
    <t xml:space="preserve">  Hybrid (conventional)</t>
  </si>
  <si>
    <t>Counties</t>
  </si>
  <si>
    <t>Wastewater Sludge</t>
  </si>
  <si>
    <t xml:space="preserve">  Plug-in Hybrid</t>
  </si>
  <si>
    <t xml:space="preserve">  Mixed Evs and PHEVs</t>
  </si>
  <si>
    <t>Harris</t>
  </si>
  <si>
    <t>Alt Fuels</t>
  </si>
  <si>
    <t>Galveston</t>
  </si>
  <si>
    <t>TYPICAL FUEL</t>
  </si>
  <si>
    <t>EV Charger</t>
  </si>
  <si>
    <t>Fleet or Other</t>
  </si>
  <si>
    <t>Brazoria</t>
  </si>
  <si>
    <t xml:space="preserve">  Gasoline</t>
  </si>
  <si>
    <t>Fuel Location</t>
  </si>
  <si>
    <t>Fleet</t>
  </si>
  <si>
    <t>Fort Bend</t>
  </si>
  <si>
    <t xml:space="preserve">  Diesel</t>
  </si>
  <si>
    <t>On-Site</t>
  </si>
  <si>
    <t>Level 1 &amp;/or Level 2</t>
  </si>
  <si>
    <t>Employees, Customers, Public</t>
  </si>
  <si>
    <t>Waller</t>
  </si>
  <si>
    <t>ELECTRIC</t>
  </si>
  <si>
    <t>Off-Site</t>
  </si>
  <si>
    <t>Both</t>
  </si>
  <si>
    <t>Montgomery</t>
  </si>
  <si>
    <t xml:space="preserve">  All Electric</t>
  </si>
  <si>
    <t>Liberty</t>
  </si>
  <si>
    <t xml:space="preserve">  Hybrid - Gas</t>
  </si>
  <si>
    <t>Chambers</t>
  </si>
  <si>
    <t xml:space="preserve">  Hybrid  - Diesel</t>
  </si>
  <si>
    <t>Markets served</t>
  </si>
  <si>
    <t>Public / Private</t>
  </si>
  <si>
    <t>MPG Gasoline</t>
  </si>
  <si>
    <t>ALT FUEL</t>
  </si>
  <si>
    <t>Airport</t>
  </si>
  <si>
    <t>Public</t>
  </si>
  <si>
    <t>Bus: School</t>
  </si>
  <si>
    <t xml:space="preserve">  Propane</t>
  </si>
  <si>
    <t>Private</t>
  </si>
  <si>
    <t>Bus: Shuttle</t>
  </si>
  <si>
    <t>Yes / No</t>
  </si>
  <si>
    <t xml:space="preserve">  CNG</t>
  </si>
  <si>
    <t>Commuters</t>
  </si>
  <si>
    <t>Bus: Transit</t>
  </si>
  <si>
    <t>Yes</t>
  </si>
  <si>
    <t xml:space="preserve">  LNG</t>
  </si>
  <si>
    <t>Corporate Fleet</t>
  </si>
  <si>
    <t>Truck: Refuse</t>
  </si>
  <si>
    <t>No</t>
  </si>
  <si>
    <t xml:space="preserve">  E85</t>
  </si>
  <si>
    <t>Government - Federal</t>
  </si>
  <si>
    <t>Off Road Vehicles</t>
  </si>
  <si>
    <t>Truck: Semi-trailer</t>
  </si>
  <si>
    <t>I don't Know</t>
  </si>
  <si>
    <t xml:space="preserve">  Hydrogen</t>
  </si>
  <si>
    <t>Government - Local</t>
  </si>
  <si>
    <t>Construction Equipment</t>
  </si>
  <si>
    <t>Truck: No Trailer</t>
  </si>
  <si>
    <t xml:space="preserve">  Biodiesel</t>
  </si>
  <si>
    <t>Government - State</t>
  </si>
  <si>
    <t>Farm Equipment</t>
  </si>
  <si>
    <t>Unknown/Other</t>
  </si>
  <si>
    <t xml:space="preserve">  Renewable Natural Gas</t>
  </si>
  <si>
    <t>National Parks</t>
  </si>
  <si>
    <t>Forklifts</t>
  </si>
  <si>
    <t>Nation Clean Fleet Partnership</t>
  </si>
  <si>
    <t xml:space="preserve">  Renewable Propane</t>
  </si>
  <si>
    <t>Taxis</t>
  </si>
  <si>
    <t>Landscaping Equipment</t>
  </si>
  <si>
    <t>Advanced Disposal</t>
  </si>
  <si>
    <t xml:space="preserve">  Renewable CNG</t>
  </si>
  <si>
    <t>Transit</t>
  </si>
  <si>
    <t>Street Sweeper</t>
  </si>
  <si>
    <t>MPG Diesel</t>
  </si>
  <si>
    <t>ampCNG</t>
  </si>
  <si>
    <t>Uber / Lyft / etc.</t>
  </si>
  <si>
    <t>Recreational Vehicle</t>
  </si>
  <si>
    <t>Aramark</t>
  </si>
  <si>
    <t>Type of Vehicle</t>
  </si>
  <si>
    <t>USPS</t>
  </si>
  <si>
    <t>Planes</t>
  </si>
  <si>
    <t>AT&amp;T</t>
  </si>
  <si>
    <t>Car</t>
  </si>
  <si>
    <t>Utility</t>
  </si>
  <si>
    <t>Ships</t>
  </si>
  <si>
    <t>Best Buy</t>
  </si>
  <si>
    <t>Patrol Car</t>
  </si>
  <si>
    <t>General / Unknown</t>
  </si>
  <si>
    <t>Railroad</t>
  </si>
  <si>
    <t>CHS, Inc.</t>
  </si>
  <si>
    <t>Pickup / SUV / Van</t>
  </si>
  <si>
    <t>Mining Equipment</t>
  </si>
  <si>
    <t>Does Not Apply</t>
  </si>
  <si>
    <t>Coca~Cola</t>
  </si>
  <si>
    <t>Low-Speed/Neighborhood</t>
  </si>
  <si>
    <t>Enterprise Holdings</t>
  </si>
  <si>
    <t>Motorcycle</t>
  </si>
  <si>
    <t>Travel of Fleet</t>
  </si>
  <si>
    <t>FedEx</t>
  </si>
  <si>
    <t>Mainly within a Set of CITIES or TOWNS</t>
  </si>
  <si>
    <t>Johnson Controls, Inc.</t>
  </si>
  <si>
    <t>Mainly within a set of COUNTIES</t>
  </si>
  <si>
    <t>Kwik Trip</t>
  </si>
  <si>
    <t>Mainly within the CLEAN CITIES COALITON boundaries</t>
  </si>
  <si>
    <t>NPL Construction Co.</t>
  </si>
  <si>
    <t>A range of locations across one or more STATES</t>
  </si>
  <si>
    <t>Osram Sylvania</t>
  </si>
  <si>
    <t>UNKNOWN</t>
  </si>
  <si>
    <t>Pacific Gas and Electric Company</t>
  </si>
  <si>
    <t>PesiCo</t>
  </si>
  <si>
    <t>Republic Services, Inc.</t>
  </si>
  <si>
    <t>Ruan Transportation Management Systems</t>
  </si>
  <si>
    <t>Ryder</t>
  </si>
  <si>
    <t>Schwan's Home Service</t>
  </si>
  <si>
    <t>Staples</t>
  </si>
  <si>
    <t>ThyssenKrupp Elevator</t>
  </si>
  <si>
    <t>Time Warner Cable</t>
  </si>
  <si>
    <t>United Site Services</t>
  </si>
  <si>
    <t>UPS</t>
  </si>
  <si>
    <t>Veolia Environmental Services</t>
  </si>
  <si>
    <t>Verizon</t>
  </si>
  <si>
    <t>Waste Management</t>
  </si>
  <si>
    <t># of Stations</t>
  </si>
  <si>
    <t>Electric Ports</t>
  </si>
  <si>
    <t>Alt Fuel</t>
  </si>
  <si>
    <t xml:space="preserve">Public </t>
  </si>
  <si>
    <t>Add these to the grand spreadsheet</t>
  </si>
  <si>
    <t>Name</t>
  </si>
  <si>
    <t>Light / Heavy Duty</t>
  </si>
  <si>
    <t>Market</t>
  </si>
  <si>
    <t>Act / Est</t>
  </si>
  <si>
    <t>Fuel</t>
  </si>
  <si>
    <t>BioDiesel Blend</t>
  </si>
  <si>
    <t>Blender Pump?</t>
  </si>
  <si>
    <t>Renewable CNG Source</t>
  </si>
  <si>
    <t>Renewable CNG Location</t>
  </si>
  <si>
    <t>Amount of Fuel</t>
  </si>
  <si>
    <t>% Alt Fuel was used</t>
  </si>
  <si>
    <t>Miles Traveled / Year</t>
  </si>
  <si>
    <t>Ave mpg</t>
  </si>
  <si>
    <t># of Vehicles</t>
  </si>
  <si>
    <t>Would have been used</t>
  </si>
  <si>
    <t>Where does the fleet operate</t>
  </si>
  <si>
    <t>Clean City Partner</t>
  </si>
  <si>
    <t>Which Partner</t>
  </si>
  <si>
    <t>Notes</t>
  </si>
  <si>
    <t>Ave MPG of HEV and PHEV</t>
  </si>
  <si>
    <t>Fuel Eco of Replaced Vehicle</t>
  </si>
  <si>
    <t>Total Electric</t>
  </si>
  <si>
    <t>Ave fuel economy of the electric vehicle (kWh/100mi)</t>
  </si>
  <si>
    <t>Fuel economy of the vehicle replaced</t>
  </si>
  <si>
    <t>Application</t>
  </si>
  <si>
    <t>Method</t>
  </si>
  <si>
    <t>Blend Level</t>
  </si>
  <si>
    <t>Source of Renewable</t>
  </si>
  <si>
    <t>Fueling Location</t>
  </si>
  <si>
    <t>Report Fuel</t>
  </si>
  <si>
    <t>Total Gallons</t>
  </si>
  <si>
    <t>Fuel Reduced by Vehicles</t>
  </si>
  <si>
    <t>Bk-hp/hr</t>
  </si>
  <si>
    <t>Fuel used instead</t>
  </si>
  <si>
    <t>Coalition Partner</t>
  </si>
  <si>
    <t>Project Name</t>
  </si>
  <si>
    <t>Vehicle Class</t>
  </si>
  <si>
    <t>Actual / Estimate</t>
  </si>
  <si>
    <t>Fueld Save</t>
  </si>
  <si>
    <t>Fuel type Driven less</t>
  </si>
  <si>
    <t>Fuel Economy Driven Less</t>
  </si>
  <si>
    <t>Number of Vehicles</t>
  </si>
  <si>
    <t>VMT Redux/veh</t>
  </si>
  <si>
    <t>Operate location</t>
  </si>
  <si>
    <t>Fuel Type Driven Less</t>
  </si>
  <si>
    <t>Fuel Economy</t>
  </si>
  <si>
    <t>Number Vehicles Driven Less</t>
  </si>
  <si>
    <t>VMT Redux</t>
  </si>
  <si>
    <t># of Bays</t>
  </si>
  <si>
    <t>Ave Hr/Bay / yr</t>
  </si>
  <si>
    <t>Operating Location</t>
  </si>
  <si>
    <t>Type</t>
  </si>
  <si>
    <t>Vehicle</t>
  </si>
  <si>
    <t># Vehicles</t>
  </si>
  <si>
    <t>Reduced by all</t>
  </si>
  <si>
    <t>Ave Min of Idle reduced</t>
  </si>
  <si>
    <t>Ave # of Days Reduced</t>
  </si>
  <si>
    <t>Ave Gallon Saved</t>
  </si>
  <si>
    <t>Location</t>
  </si>
  <si>
    <t>OFF ROAD</t>
  </si>
  <si>
    <r>
      <t>c.</t>
    </r>
    <r>
      <rPr>
        <b/>
        <sz val="7"/>
        <color rgb="FF000000"/>
        <rFont val="Times New Roman"/>
        <family val="1"/>
      </rPr>
      <t xml:space="preserve">       </t>
    </r>
    <r>
      <rPr>
        <b/>
        <sz val="12"/>
        <color rgb="FF000000"/>
        <rFont val="Times New Roman"/>
        <family val="1"/>
      </rPr>
      <t>White or Blank cells are cells may be skipped as the information does not apply to the particular action being recorded.</t>
    </r>
  </si>
  <si>
    <r>
      <rPr>
        <b/>
        <sz val="16"/>
        <color theme="10"/>
        <rFont val="Calibri"/>
        <family val="2"/>
        <scheme val="minor"/>
      </rPr>
      <t>Please have your survey submitted by March 21, 2025.</t>
    </r>
    <r>
      <rPr>
        <u/>
        <sz val="11"/>
        <color theme="10"/>
        <rFont val="Calibri"/>
        <family val="2"/>
        <scheme val="minor"/>
      </rPr>
      <t xml:space="preserve">  You may e-mail the survey to cleancities@h-gac.com.</t>
    </r>
  </si>
  <si>
    <t>Finley</t>
  </si>
  <si>
    <t>National Clean Fleet Partner</t>
  </si>
  <si>
    <t>Do you know how many gallons of fuel was saved in 2024 by this program?</t>
  </si>
  <si>
    <t>What is the total fueled saved in 2024?</t>
  </si>
  <si>
    <t xml:space="preserve">  New chargers as of 2024</t>
  </si>
  <si>
    <t xml:space="preserve">  Established Before 2024</t>
  </si>
  <si>
    <t>Number of vehicles charged in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</si>
</sst>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lt;=9999999]###\-####;\(###\)\ ###\-####"/>
    <numFmt numFmtId="165" formatCode="_(* #,##0_);_(* \(#,##0\);_(* &quot;-&quot;??_);_(@_)"/>
  </numFmts>
  <fonts count="34" x14ac:knownFonts="1">
    <font>
      <sz val="11"/>
      <color theme="1"/>
      <name val="Calibri"/>
      <family val="2"/>
      <scheme val="minor"/>
    </font>
    <font>
      <sz val="11"/>
      <color theme="1"/>
      <name val="Calibri"/>
      <family val="2"/>
      <scheme val="minor"/>
    </font>
    <font>
      <sz val="11"/>
      <color rgb="FF006100"/>
      <name val="Calibri"/>
      <family val="2"/>
      <scheme val="minor"/>
    </font>
    <font>
      <sz val="11"/>
      <color rgb="FF9C5700"/>
      <name val="Calibri"/>
      <family val="2"/>
      <scheme val="minor"/>
    </font>
    <font>
      <b/>
      <sz val="11"/>
      <color rgb="FFFA7D00"/>
      <name val="Calibri"/>
      <family val="2"/>
      <scheme val="minor"/>
    </font>
    <font>
      <b/>
      <sz val="11"/>
      <color theme="1"/>
      <name val="Calibri"/>
      <family val="2"/>
      <scheme val="minor"/>
    </font>
    <font>
      <sz val="11"/>
      <color theme="0"/>
      <name val="Calibri"/>
      <family val="2"/>
      <scheme val="minor"/>
    </font>
    <font>
      <u/>
      <sz val="11"/>
      <color theme="10"/>
      <name val="Calibri"/>
      <family val="2"/>
      <scheme val="minor"/>
    </font>
    <font>
      <b/>
      <sz val="20"/>
      <color theme="1"/>
      <name val="Calibri"/>
      <family val="2"/>
      <scheme val="minor"/>
    </font>
    <font>
      <b/>
      <sz val="16"/>
      <color theme="1"/>
      <name val="Calibri"/>
      <family val="2"/>
      <scheme val="minor"/>
    </font>
    <font>
      <b/>
      <sz val="12"/>
      <color theme="1"/>
      <name val="Calibri"/>
      <family val="2"/>
      <scheme val="minor"/>
    </font>
    <font>
      <b/>
      <sz val="8"/>
      <color rgb="FF333333"/>
      <name val="Segoe UI"/>
      <family val="2"/>
    </font>
    <font>
      <sz val="8"/>
      <color rgb="FF333333"/>
      <name val="Segoe UI"/>
      <family val="2"/>
    </font>
    <font>
      <sz val="11"/>
      <color rgb="FF9C0006"/>
      <name val="Calibri"/>
      <family val="2"/>
      <scheme val="minor"/>
    </font>
    <font>
      <b/>
      <sz val="11"/>
      <color theme="0"/>
      <name val="Calibri"/>
      <family val="2"/>
      <scheme val="minor"/>
    </font>
    <font>
      <sz val="12"/>
      <color theme="1"/>
      <name val="Calibri"/>
      <family val="2"/>
      <scheme val="minor"/>
    </font>
    <font>
      <b/>
      <sz val="20"/>
      <color rgb="FF9C0006"/>
      <name val="Calibri"/>
      <family val="2"/>
      <scheme val="minor"/>
    </font>
    <font>
      <sz val="20"/>
      <color theme="1"/>
      <name val="Calibri"/>
      <family val="2"/>
      <scheme val="minor"/>
    </font>
    <font>
      <b/>
      <sz val="18"/>
      <color theme="1"/>
      <name val="Calibri"/>
      <family val="2"/>
      <scheme val="minor"/>
    </font>
    <font>
      <sz val="12"/>
      <color theme="1"/>
      <name val="Times New Roman"/>
      <family val="1"/>
    </font>
    <font>
      <b/>
      <u/>
      <sz val="16"/>
      <color theme="1"/>
      <name val="Times New Roman"/>
      <family val="1"/>
    </font>
    <font>
      <sz val="12"/>
      <color rgb="FF000000"/>
      <name val="Times New Roman"/>
      <family val="1"/>
    </font>
    <font>
      <b/>
      <u/>
      <sz val="16"/>
      <color rgb="FF000000"/>
      <name val="Times New Roman"/>
      <family val="1"/>
    </font>
    <font>
      <sz val="12"/>
      <color rgb="FF000000"/>
      <name val="Symbol"/>
      <family val="1"/>
      <charset val="2"/>
    </font>
    <font>
      <sz val="7"/>
      <color rgb="FF000000"/>
      <name val="Times New Roman"/>
      <family val="1"/>
    </font>
    <font>
      <b/>
      <sz val="12"/>
      <color rgb="FF000000"/>
      <name val="Times New Roman"/>
      <family val="1"/>
    </font>
    <font>
      <b/>
      <sz val="7"/>
      <color rgb="FF000000"/>
      <name val="Times New Roman"/>
      <family val="1"/>
    </font>
    <font>
      <b/>
      <u/>
      <sz val="12"/>
      <color rgb="FF000000"/>
      <name val="Times New Roman"/>
      <family val="1"/>
    </font>
    <font>
      <u/>
      <sz val="12"/>
      <color rgb="FF000000"/>
      <name val="Times New Roman"/>
      <family val="1"/>
    </font>
    <font>
      <b/>
      <u/>
      <sz val="11"/>
      <color theme="10"/>
      <name val="Calibri"/>
      <family val="2"/>
      <scheme val="minor"/>
    </font>
    <font>
      <b/>
      <sz val="16"/>
      <color theme="10"/>
      <name val="Calibri"/>
      <family val="2"/>
      <scheme val="minor"/>
    </font>
    <font>
      <b/>
      <sz val="20"/>
      <color rgb="FF9C5700"/>
      <name val="Calibri"/>
      <family val="2"/>
      <scheme val="minor"/>
    </font>
    <font>
      <b/>
      <sz val="20"/>
      <color theme="7" tint="-0.499984740745262"/>
      <name val="Calibri"/>
      <family val="2"/>
      <scheme val="minor"/>
    </font>
    <font>
      <sz val="11"/>
      <color rgb="FF000000"/>
      <name val="Calibri"/>
      <family val="2"/>
      <scheme val="minor"/>
    </font>
  </fonts>
  <fills count="15">
    <fill>
      <patternFill patternType="none"/>
    </fill>
    <fill>
      <patternFill patternType="gray125"/>
    </fill>
    <fill>
      <patternFill patternType="solid">
        <fgColor rgb="FFC6EFCE"/>
      </patternFill>
    </fill>
    <fill>
      <patternFill patternType="solid">
        <fgColor rgb="FFFFEB9C"/>
      </patternFill>
    </fill>
    <fill>
      <patternFill patternType="solid">
        <fgColor rgb="FFF2F2F2"/>
      </patternFill>
    </fill>
    <fill>
      <patternFill patternType="solid">
        <fgColor theme="0" tint="-0.14999847407452621"/>
        <bgColor indexed="64"/>
      </patternFill>
    </fill>
    <fill>
      <patternFill patternType="solid">
        <fgColor theme="5" tint="0.59999389629810485"/>
        <bgColor indexed="64"/>
      </patternFill>
    </fill>
    <fill>
      <patternFill patternType="solid">
        <fgColor rgb="FFFFC000"/>
        <bgColor indexed="64"/>
      </patternFill>
    </fill>
    <fill>
      <patternFill patternType="solid">
        <fgColor theme="7" tint="0.59999389629810485"/>
        <bgColor indexed="64"/>
      </patternFill>
    </fill>
    <fill>
      <patternFill patternType="solid">
        <fgColor rgb="FFFFFDD9"/>
        <bgColor indexed="64"/>
      </patternFill>
    </fill>
    <fill>
      <patternFill patternType="solid">
        <fgColor rgb="FFFFFF00"/>
        <bgColor indexed="64"/>
      </patternFill>
    </fill>
    <fill>
      <patternFill patternType="solid">
        <fgColor rgb="FFFFC7CE"/>
      </patternFill>
    </fill>
    <fill>
      <patternFill patternType="solid">
        <fgColor rgb="FFA5A5A5"/>
      </patternFill>
    </fill>
    <fill>
      <patternFill patternType="solid">
        <fgColor rgb="FFC6EFCE"/>
        <bgColor indexed="64"/>
      </patternFill>
    </fill>
    <fill>
      <patternFill patternType="solid">
        <fgColor rgb="FFD9D9D9"/>
        <bgColor rgb="FF000000"/>
      </patternFill>
    </fill>
  </fills>
  <borders count="83">
    <border>
      <left/>
      <right/>
      <top/>
      <bottom/>
      <diagonal/>
    </border>
    <border>
      <left style="thin">
        <color rgb="FF7F7F7F"/>
      </left>
      <right style="thin">
        <color rgb="FF7F7F7F"/>
      </right>
      <top style="thin">
        <color rgb="FF7F7F7F"/>
      </top>
      <bottom style="thin">
        <color rgb="FF7F7F7F"/>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thin">
        <color indexed="64"/>
      </left>
      <right/>
      <top/>
      <bottom style="thin">
        <color indexed="64"/>
      </bottom>
      <diagonal/>
    </border>
    <border>
      <left style="thin">
        <color indexed="64"/>
      </left>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style="medium">
        <color indexed="64"/>
      </left>
      <right/>
      <top/>
      <bottom style="thin">
        <color indexed="64"/>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bottom/>
      <diagonal/>
    </border>
    <border>
      <left style="medium">
        <color indexed="64"/>
      </left>
      <right/>
      <top/>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rgb="FF7F7F7F"/>
      </left>
      <right/>
      <top style="thin">
        <color rgb="FF7F7F7F"/>
      </top>
      <bottom style="thin">
        <color rgb="FF7F7F7F"/>
      </bottom>
      <diagonal/>
    </border>
    <border>
      <left/>
      <right style="thin">
        <color rgb="FF7F7F7F"/>
      </right>
      <top style="thin">
        <color rgb="FF7F7F7F"/>
      </top>
      <bottom style="thin">
        <color rgb="FF7F7F7F"/>
      </bottom>
      <diagonal/>
    </border>
    <border>
      <left style="thin">
        <color rgb="FF7F7F7F"/>
      </left>
      <right/>
      <top style="medium">
        <color indexed="64"/>
      </top>
      <bottom style="thin">
        <color rgb="FF7F7F7F"/>
      </bottom>
      <diagonal/>
    </border>
    <border>
      <left style="thin">
        <color rgb="FF7F7F7F"/>
      </left>
      <right/>
      <top style="thin">
        <color rgb="FF7F7F7F"/>
      </top>
      <bottom style="medium">
        <color indexed="64"/>
      </bottom>
      <diagonal/>
    </border>
    <border>
      <left/>
      <right style="thin">
        <color rgb="FF7F7F7F"/>
      </right>
      <top style="medium">
        <color indexed="64"/>
      </top>
      <bottom style="thin">
        <color rgb="FF7F7F7F"/>
      </bottom>
      <diagonal/>
    </border>
    <border>
      <left/>
      <right style="thin">
        <color rgb="FF7F7F7F"/>
      </right>
      <top style="thin">
        <color rgb="FF7F7F7F"/>
      </top>
      <bottom style="medium">
        <color indexed="64"/>
      </bottom>
      <diagonal/>
    </border>
    <border>
      <left/>
      <right/>
      <top style="medium">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double">
        <color rgb="FF3F3F3F"/>
      </left>
      <right style="double">
        <color rgb="FF3F3F3F"/>
      </right>
      <top style="double">
        <color rgb="FF3F3F3F"/>
      </top>
      <bottom style="double">
        <color rgb="FF3F3F3F"/>
      </bottom>
      <diagonal/>
    </border>
    <border>
      <left style="thin">
        <color rgb="FF7F7F7F"/>
      </left>
      <right/>
      <top/>
      <bottom style="thin">
        <color rgb="FF7F7F7F"/>
      </bottom>
      <diagonal/>
    </border>
    <border>
      <left/>
      <right style="thin">
        <color rgb="FF7F7F7F"/>
      </right>
      <top/>
      <bottom style="thin">
        <color rgb="FF7F7F7F"/>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double">
        <color rgb="FF3F3F3F"/>
      </right>
      <top style="double">
        <color rgb="FF3F3F3F"/>
      </top>
      <bottom style="double">
        <color rgb="FF3F3F3F"/>
      </bottom>
      <diagonal/>
    </border>
    <border>
      <left style="medium">
        <color indexed="64"/>
      </left>
      <right style="medium">
        <color indexed="64"/>
      </right>
      <top style="medium">
        <color indexed="64"/>
      </top>
      <bottom style="thin">
        <color rgb="FF7F7F7F"/>
      </bottom>
      <diagonal/>
    </border>
    <border>
      <left style="medium">
        <color indexed="64"/>
      </left>
      <right style="medium">
        <color indexed="64"/>
      </right>
      <top style="thin">
        <color rgb="FF7F7F7F"/>
      </top>
      <bottom style="thin">
        <color rgb="FF7F7F7F"/>
      </bottom>
      <diagonal/>
    </border>
    <border>
      <left style="medium">
        <color indexed="64"/>
      </left>
      <right style="medium">
        <color indexed="64"/>
      </right>
      <top style="thin">
        <color rgb="FF7F7F7F"/>
      </top>
      <bottom style="medium">
        <color indexed="64"/>
      </bottom>
      <diagonal/>
    </border>
    <border>
      <left style="thin">
        <color indexed="64"/>
      </left>
      <right/>
      <top style="medium">
        <color indexed="64"/>
      </top>
      <bottom/>
      <diagonal/>
    </border>
    <border>
      <left style="medium">
        <color indexed="64"/>
      </left>
      <right style="medium">
        <color indexed="64"/>
      </right>
      <top/>
      <bottom style="thin">
        <color indexed="64"/>
      </bottom>
      <diagonal/>
    </border>
    <border>
      <left style="thin">
        <color rgb="FF7F7F7F"/>
      </left>
      <right/>
      <top/>
      <bottom/>
      <diagonal/>
    </border>
  </borders>
  <cellStyleXfs count="9">
    <xf numFmtId="0" fontId="0" fillId="0" borderId="0"/>
    <xf numFmtId="43" fontId="1" fillId="0" borderId="0" applyFont="0" applyFill="0" applyBorder="0" applyAlignment="0" applyProtection="0"/>
    <xf numFmtId="9" fontId="1" fillId="0" borderId="0" applyFont="0" applyFill="0" applyBorder="0" applyAlignment="0" applyProtection="0"/>
    <xf numFmtId="0" fontId="2" fillId="2" borderId="0" applyNumberFormat="0" applyBorder="0" applyAlignment="0" applyProtection="0"/>
    <xf numFmtId="0" fontId="3" fillId="3" borderId="0" applyNumberFormat="0" applyBorder="0" applyAlignment="0" applyProtection="0"/>
    <xf numFmtId="0" fontId="4" fillId="4" borderId="1" applyNumberFormat="0" applyAlignment="0" applyProtection="0"/>
    <xf numFmtId="0" fontId="7" fillId="0" borderId="0" applyNumberFormat="0" applyFill="0" applyBorder="0" applyAlignment="0" applyProtection="0"/>
    <xf numFmtId="0" fontId="13" fillId="11" borderId="0" applyNumberFormat="0" applyBorder="0" applyAlignment="0" applyProtection="0"/>
    <xf numFmtId="0" fontId="14" fillId="12" borderId="71" applyNumberFormat="0" applyAlignment="0" applyProtection="0"/>
  </cellStyleXfs>
  <cellXfs count="324">
    <xf numFmtId="0" fontId="0" fillId="0" borderId="0" xfId="0"/>
    <xf numFmtId="0" fontId="4" fillId="4" borderId="1" xfId="5"/>
    <xf numFmtId="0" fontId="3" fillId="3" borderId="0" xfId="4"/>
    <xf numFmtId="0" fontId="0" fillId="0" borderId="2" xfId="0" applyBorder="1"/>
    <xf numFmtId="0" fontId="8" fillId="0" borderId="0" xfId="0" applyFont="1"/>
    <xf numFmtId="14" fontId="0" fillId="0" borderId="0" xfId="0" applyNumberFormat="1"/>
    <xf numFmtId="0" fontId="2" fillId="2" borderId="2" xfId="3" applyBorder="1"/>
    <xf numFmtId="0" fontId="0" fillId="0" borderId="0" xfId="0" applyAlignment="1">
      <alignment wrapText="1"/>
    </xf>
    <xf numFmtId="0" fontId="0" fillId="0" borderId="3" xfId="0" applyBorder="1"/>
    <xf numFmtId="0" fontId="2" fillId="2" borderId="4" xfId="3" applyBorder="1"/>
    <xf numFmtId="165" fontId="0" fillId="5" borderId="5" xfId="1" applyNumberFormat="1" applyFont="1" applyFill="1" applyBorder="1"/>
    <xf numFmtId="0" fontId="0" fillId="0" borderId="6" xfId="0" applyBorder="1"/>
    <xf numFmtId="165" fontId="0" fillId="5" borderId="7" xfId="1" applyNumberFormat="1" applyFont="1" applyFill="1" applyBorder="1"/>
    <xf numFmtId="0" fontId="0" fillId="0" borderId="8" xfId="0" applyBorder="1"/>
    <xf numFmtId="0" fontId="2" fillId="2" borderId="9" xfId="3" applyBorder="1"/>
    <xf numFmtId="165" fontId="0" fillId="5" borderId="10" xfId="1" applyNumberFormat="1" applyFont="1" applyFill="1" applyBorder="1"/>
    <xf numFmtId="0" fontId="5" fillId="0" borderId="12" xfId="0" applyFont="1" applyBorder="1" applyAlignment="1">
      <alignment wrapText="1"/>
    </xf>
    <xf numFmtId="0" fontId="5" fillId="0" borderId="13" xfId="0" applyFont="1" applyBorder="1" applyAlignment="1">
      <alignment wrapText="1"/>
    </xf>
    <xf numFmtId="0" fontId="2" fillId="2" borderId="14" xfId="3" applyBorder="1"/>
    <xf numFmtId="165" fontId="0" fillId="0" borderId="15" xfId="1" applyNumberFormat="1" applyFont="1" applyBorder="1"/>
    <xf numFmtId="0" fontId="0" fillId="0" borderId="15" xfId="0" applyBorder="1"/>
    <xf numFmtId="0" fontId="0" fillId="0" borderId="16" xfId="0" applyBorder="1"/>
    <xf numFmtId="0" fontId="2" fillId="2" borderId="6" xfId="3" applyBorder="1"/>
    <xf numFmtId="165" fontId="0" fillId="0" borderId="2" xfId="1" applyNumberFormat="1" applyFont="1" applyBorder="1"/>
    <xf numFmtId="0" fontId="0" fillId="0" borderId="7" xfId="0" applyBorder="1"/>
    <xf numFmtId="0" fontId="2" fillId="2" borderId="8" xfId="3" applyBorder="1"/>
    <xf numFmtId="165" fontId="0" fillId="0" borderId="9" xfId="1" applyNumberFormat="1" applyFont="1" applyBorder="1"/>
    <xf numFmtId="0" fontId="0" fillId="0" borderId="9" xfId="0" applyBorder="1"/>
    <xf numFmtId="0" fontId="0" fillId="0" borderId="10" xfId="0" applyBorder="1"/>
    <xf numFmtId="0" fontId="2" fillId="2" borderId="18" xfId="3" applyBorder="1"/>
    <xf numFmtId="165" fontId="0" fillId="5" borderId="19" xfId="1" applyNumberFormat="1" applyFont="1" applyFill="1" applyBorder="1"/>
    <xf numFmtId="0" fontId="2" fillId="2" borderId="3" xfId="3" applyBorder="1"/>
    <xf numFmtId="165" fontId="0" fillId="0" borderId="4" xfId="1" applyNumberFormat="1" applyFont="1" applyBorder="1"/>
    <xf numFmtId="0" fontId="0" fillId="0" borderId="4" xfId="0" applyBorder="1"/>
    <xf numFmtId="0" fontId="0" fillId="0" borderId="5" xfId="0" applyBorder="1"/>
    <xf numFmtId="0" fontId="0" fillId="0" borderId="23" xfId="0" applyBorder="1"/>
    <xf numFmtId="0" fontId="0" fillId="0" borderId="24" xfId="0" applyBorder="1"/>
    <xf numFmtId="0" fontId="0" fillId="0" borderId="25" xfId="0" applyBorder="1"/>
    <xf numFmtId="0" fontId="5" fillId="0" borderId="26" xfId="0" applyFont="1" applyBorder="1" applyAlignment="1">
      <alignment wrapText="1"/>
    </xf>
    <xf numFmtId="0" fontId="2" fillId="2" borderId="15" xfId="3" applyBorder="1"/>
    <xf numFmtId="165" fontId="0" fillId="5" borderId="16" xfId="1" applyNumberFormat="1" applyFont="1" applyFill="1" applyBorder="1"/>
    <xf numFmtId="0" fontId="0" fillId="0" borderId="30" xfId="0" applyBorder="1"/>
    <xf numFmtId="165" fontId="0" fillId="5" borderId="31" xfId="1" applyNumberFormat="1" applyFont="1" applyFill="1" applyBorder="1"/>
    <xf numFmtId="165" fontId="2" fillId="2" borderId="31" xfId="3" applyNumberFormat="1" applyBorder="1"/>
    <xf numFmtId="165" fontId="0" fillId="5" borderId="22" xfId="1" applyNumberFormat="1" applyFont="1" applyFill="1" applyBorder="1"/>
    <xf numFmtId="165" fontId="2" fillId="2" borderId="38" xfId="3" applyNumberFormat="1" applyBorder="1"/>
    <xf numFmtId="0" fontId="2" fillId="2" borderId="16" xfId="3" applyBorder="1"/>
    <xf numFmtId="165" fontId="2" fillId="2" borderId="39" xfId="3" applyNumberFormat="1" applyBorder="1"/>
    <xf numFmtId="165" fontId="2" fillId="2" borderId="32" xfId="3" applyNumberFormat="1" applyBorder="1"/>
    <xf numFmtId="0" fontId="2" fillId="2" borderId="21" xfId="3" applyBorder="1"/>
    <xf numFmtId="0" fontId="2" fillId="2" borderId="22" xfId="3" applyBorder="1"/>
    <xf numFmtId="0" fontId="2" fillId="2" borderId="31" xfId="3" applyBorder="1"/>
    <xf numFmtId="0" fontId="2" fillId="2" borderId="32" xfId="3" applyBorder="1"/>
    <xf numFmtId="0" fontId="0" fillId="0" borderId="19" xfId="0" applyBorder="1"/>
    <xf numFmtId="0" fontId="0" fillId="0" borderId="42" xfId="0" applyBorder="1"/>
    <xf numFmtId="9" fontId="0" fillId="0" borderId="43" xfId="2" applyFont="1" applyBorder="1"/>
    <xf numFmtId="9" fontId="0" fillId="0" borderId="44" xfId="2" applyFont="1" applyBorder="1"/>
    <xf numFmtId="0" fontId="8" fillId="0" borderId="40" xfId="0" applyFont="1" applyBorder="1" applyAlignment="1">
      <alignment horizontal="center" vertical="center" wrapText="1"/>
    </xf>
    <xf numFmtId="0" fontId="10" fillId="0" borderId="11" xfId="0" applyFont="1" applyBorder="1" applyAlignment="1">
      <alignment horizontal="center" wrapText="1"/>
    </xf>
    <xf numFmtId="0" fontId="5" fillId="0" borderId="33" xfId="0" applyFont="1" applyBorder="1" applyAlignment="1">
      <alignment horizontal="center" wrapText="1"/>
    </xf>
    <xf numFmtId="0" fontId="5" fillId="0" borderId="34" xfId="0" applyFont="1" applyBorder="1" applyAlignment="1">
      <alignment horizontal="center" wrapText="1"/>
    </xf>
    <xf numFmtId="0" fontId="5" fillId="0" borderId="35" xfId="0" applyFont="1" applyBorder="1" applyAlignment="1">
      <alignment horizontal="center" wrapText="1"/>
    </xf>
    <xf numFmtId="0" fontId="2" fillId="2" borderId="23" xfId="3" applyBorder="1"/>
    <xf numFmtId="0" fontId="0" fillId="0" borderId="50" xfId="0" applyBorder="1"/>
    <xf numFmtId="0" fontId="0" fillId="0" borderId="51" xfId="0" applyBorder="1"/>
    <xf numFmtId="0" fontId="0" fillId="0" borderId="52" xfId="0" applyBorder="1"/>
    <xf numFmtId="0" fontId="0" fillId="7" borderId="0" xfId="0" applyFill="1"/>
    <xf numFmtId="0" fontId="2" fillId="2" borderId="43" xfId="3" applyBorder="1"/>
    <xf numFmtId="0" fontId="2" fillId="2" borderId="44" xfId="3" applyBorder="1"/>
    <xf numFmtId="0" fontId="0" fillId="5" borderId="5" xfId="0" applyFill="1" applyBorder="1"/>
    <xf numFmtId="0" fontId="0" fillId="5" borderId="7" xfId="0" applyFill="1" applyBorder="1"/>
    <xf numFmtId="0" fontId="0" fillId="5" borderId="10" xfId="0" applyFill="1" applyBorder="1"/>
    <xf numFmtId="165" fontId="2" fillId="2" borderId="14" xfId="3" applyNumberFormat="1" applyBorder="1"/>
    <xf numFmtId="165" fontId="2" fillId="2" borderId="6" xfId="3" applyNumberFormat="1" applyBorder="1"/>
    <xf numFmtId="0" fontId="2" fillId="2" borderId="7" xfId="3" applyBorder="1"/>
    <xf numFmtId="165" fontId="2" fillId="2" borderId="8" xfId="3" applyNumberFormat="1" applyBorder="1"/>
    <xf numFmtId="0" fontId="2" fillId="2" borderId="10" xfId="3" applyBorder="1"/>
    <xf numFmtId="9" fontId="0" fillId="0" borderId="18" xfId="2" applyFont="1" applyBorder="1"/>
    <xf numFmtId="0" fontId="0" fillId="0" borderId="38" xfId="0" applyBorder="1"/>
    <xf numFmtId="165" fontId="0" fillId="5" borderId="42" xfId="1" applyNumberFormat="1" applyFont="1" applyFill="1" applyBorder="1"/>
    <xf numFmtId="165" fontId="2" fillId="2" borderId="19" xfId="3" applyNumberFormat="1" applyBorder="1"/>
    <xf numFmtId="165" fontId="2" fillId="2" borderId="42" xfId="3" applyNumberFormat="1" applyBorder="1"/>
    <xf numFmtId="0" fontId="0" fillId="0" borderId="14" xfId="0" applyBorder="1"/>
    <xf numFmtId="0" fontId="5" fillId="8" borderId="0" xfId="0" applyFont="1" applyFill="1" applyAlignment="1">
      <alignment wrapText="1"/>
    </xf>
    <xf numFmtId="0" fontId="0" fillId="6" borderId="0" xfId="0" applyFill="1"/>
    <xf numFmtId="165" fontId="0" fillId="0" borderId="7" xfId="1" applyNumberFormat="1" applyFont="1" applyBorder="1"/>
    <xf numFmtId="165" fontId="0" fillId="0" borderId="10" xfId="1" applyNumberFormat="1" applyFont="1" applyBorder="1"/>
    <xf numFmtId="0" fontId="2" fillId="2" borderId="24" xfId="3" applyBorder="1"/>
    <xf numFmtId="0" fontId="2" fillId="2" borderId="25" xfId="3" applyBorder="1"/>
    <xf numFmtId="165" fontId="0" fillId="0" borderId="5" xfId="1" applyNumberFormat="1" applyFont="1" applyBorder="1"/>
    <xf numFmtId="0" fontId="10" fillId="0" borderId="20" xfId="0" applyFont="1" applyBorder="1" applyAlignment="1">
      <alignment horizontal="center"/>
    </xf>
    <xf numFmtId="0" fontId="10" fillId="0" borderId="21" xfId="0" applyFont="1" applyBorder="1" applyAlignment="1">
      <alignment horizontal="center"/>
    </xf>
    <xf numFmtId="0" fontId="10" fillId="0" borderId="32" xfId="0" applyFont="1" applyBorder="1" applyAlignment="1">
      <alignment horizontal="center"/>
    </xf>
    <xf numFmtId="0" fontId="10" fillId="0" borderId="12" xfId="0" applyFont="1" applyBorder="1" applyAlignment="1">
      <alignment horizontal="center" wrapText="1"/>
    </xf>
    <xf numFmtId="0" fontId="10" fillId="0" borderId="13" xfId="0" applyFont="1" applyBorder="1" applyAlignment="1">
      <alignment horizontal="center" wrapText="1"/>
    </xf>
    <xf numFmtId="0" fontId="10" fillId="0" borderId="0" xfId="0" applyFont="1" applyAlignment="1">
      <alignment horizontal="center" wrapText="1"/>
    </xf>
    <xf numFmtId="0" fontId="10" fillId="0" borderId="33" xfId="0" applyFont="1" applyBorder="1" applyAlignment="1">
      <alignment horizontal="center" wrapText="1"/>
    </xf>
    <xf numFmtId="0" fontId="10" fillId="0" borderId="34" xfId="0" applyFont="1" applyBorder="1" applyAlignment="1">
      <alignment horizontal="center" wrapText="1"/>
    </xf>
    <xf numFmtId="0" fontId="10" fillId="0" borderId="35" xfId="0" applyFont="1" applyBorder="1" applyAlignment="1">
      <alignment horizontal="center" wrapText="1"/>
    </xf>
    <xf numFmtId="0" fontId="10" fillId="0" borderId="57" xfId="0" applyFont="1" applyBorder="1" applyAlignment="1">
      <alignment horizontal="center" wrapText="1"/>
    </xf>
    <xf numFmtId="0" fontId="10" fillId="0" borderId="9" xfId="0" applyFont="1" applyBorder="1" applyAlignment="1">
      <alignment horizontal="center" wrapText="1"/>
    </xf>
    <xf numFmtId="0" fontId="10" fillId="0" borderId="10" xfId="0" applyFont="1" applyBorder="1" applyAlignment="1">
      <alignment horizontal="center" wrapText="1"/>
    </xf>
    <xf numFmtId="0" fontId="10" fillId="0" borderId="33" xfId="0" applyFont="1" applyBorder="1" applyAlignment="1">
      <alignment horizontal="center"/>
    </xf>
    <xf numFmtId="0" fontId="10" fillId="0" borderId="49" xfId="0" applyFont="1" applyBorder="1" applyAlignment="1">
      <alignment horizontal="center" wrapText="1"/>
    </xf>
    <xf numFmtId="0" fontId="10" fillId="0" borderId="39" xfId="0" applyFont="1" applyBorder="1" applyAlignment="1">
      <alignment horizontal="center" wrapText="1"/>
    </xf>
    <xf numFmtId="0" fontId="10" fillId="0" borderId="41" xfId="0" applyFont="1" applyBorder="1" applyAlignment="1">
      <alignment horizontal="center" wrapText="1"/>
    </xf>
    <xf numFmtId="0" fontId="10" fillId="0" borderId="20" xfId="0" applyFont="1" applyBorder="1" applyAlignment="1">
      <alignment horizontal="center" wrapText="1"/>
    </xf>
    <xf numFmtId="0" fontId="10" fillId="0" borderId="21" xfId="0" applyFont="1" applyBorder="1" applyAlignment="1">
      <alignment horizontal="center" wrapText="1"/>
    </xf>
    <xf numFmtId="0" fontId="10" fillId="0" borderId="22" xfId="0" applyFont="1" applyBorder="1" applyAlignment="1">
      <alignment horizontal="center" wrapText="1"/>
    </xf>
    <xf numFmtId="0" fontId="10" fillId="0" borderId="27" xfId="0" applyFont="1" applyBorder="1" applyAlignment="1">
      <alignment horizontal="center" wrapText="1"/>
    </xf>
    <xf numFmtId="0" fontId="10" fillId="0" borderId="34" xfId="0" applyFont="1" applyBorder="1" applyAlignment="1">
      <alignment horizontal="center"/>
    </xf>
    <xf numFmtId="0" fontId="10" fillId="0" borderId="47" xfId="0" applyFont="1" applyBorder="1" applyAlignment="1">
      <alignment horizontal="center"/>
    </xf>
    <xf numFmtId="0" fontId="10" fillId="0" borderId="48" xfId="0" applyFont="1" applyBorder="1" applyAlignment="1">
      <alignment horizontal="center" wrapText="1"/>
    </xf>
    <xf numFmtId="165" fontId="2" fillId="2" borderId="31" xfId="3" applyNumberFormat="1" applyBorder="1" applyAlignment="1">
      <alignment wrapText="1"/>
    </xf>
    <xf numFmtId="0" fontId="2" fillId="2" borderId="3" xfId="3" applyBorder="1" applyAlignment="1">
      <alignment wrapText="1"/>
    </xf>
    <xf numFmtId="0" fontId="2" fillId="2" borderId="4" xfId="3" applyBorder="1" applyAlignment="1">
      <alignment wrapText="1"/>
    </xf>
    <xf numFmtId="165" fontId="2" fillId="2" borderId="38" xfId="3" applyNumberFormat="1" applyBorder="1" applyAlignment="1">
      <alignment wrapText="1"/>
    </xf>
    <xf numFmtId="9" fontId="0" fillId="0" borderId="2" xfId="2" applyFont="1" applyFill="1" applyBorder="1"/>
    <xf numFmtId="9" fontId="0" fillId="0" borderId="9" xfId="2" applyFont="1" applyFill="1" applyBorder="1"/>
    <xf numFmtId="9" fontId="0" fillId="0" borderId="15" xfId="2" applyFont="1" applyFill="1" applyBorder="1"/>
    <xf numFmtId="0" fontId="5" fillId="7" borderId="0" xfId="0" applyFont="1" applyFill="1" applyAlignment="1">
      <alignment wrapText="1"/>
    </xf>
    <xf numFmtId="0" fontId="10" fillId="0" borderId="53" xfId="0" applyFont="1" applyBorder="1" applyAlignment="1">
      <alignment horizontal="center" wrapText="1"/>
    </xf>
    <xf numFmtId="0" fontId="10" fillId="0" borderId="54" xfId="0" applyFont="1" applyBorder="1" applyAlignment="1">
      <alignment wrapText="1"/>
    </xf>
    <xf numFmtId="0" fontId="10" fillId="0" borderId="55" xfId="0" applyFont="1" applyBorder="1" applyAlignment="1">
      <alignment wrapText="1"/>
    </xf>
    <xf numFmtId="0" fontId="8" fillId="0" borderId="58" xfId="0" applyFont="1" applyBorder="1" applyAlignment="1">
      <alignment horizontal="left" vertical="center" wrapText="1"/>
    </xf>
    <xf numFmtId="0" fontId="8" fillId="0" borderId="45" xfId="0" applyFont="1" applyBorder="1" applyAlignment="1">
      <alignment horizontal="left" vertical="center" wrapText="1"/>
    </xf>
    <xf numFmtId="165" fontId="2" fillId="2" borderId="0" xfId="3" applyNumberFormat="1" applyBorder="1"/>
    <xf numFmtId="0" fontId="0" fillId="0" borderId="31" xfId="0" applyBorder="1"/>
    <xf numFmtId="0" fontId="0" fillId="7" borderId="0" xfId="0" applyFill="1" applyAlignment="1">
      <alignment wrapText="1"/>
    </xf>
    <xf numFmtId="0" fontId="0" fillId="0" borderId="29" xfId="0" applyBorder="1"/>
    <xf numFmtId="0" fontId="0" fillId="0" borderId="56" xfId="0" applyBorder="1"/>
    <xf numFmtId="0" fontId="12" fillId="9" borderId="0" xfId="0" applyFont="1" applyFill="1" applyAlignment="1">
      <alignment vertical="center" wrapText="1"/>
    </xf>
    <xf numFmtId="0" fontId="0" fillId="7" borderId="54" xfId="0" applyFill="1" applyBorder="1" applyAlignment="1">
      <alignment wrapText="1"/>
    </xf>
    <xf numFmtId="0" fontId="10" fillId="7" borderId="0" xfId="0" applyFont="1" applyFill="1" applyAlignment="1">
      <alignment horizontal="center" wrapText="1"/>
    </xf>
    <xf numFmtId="0" fontId="2" fillId="2" borderId="50" xfId="3" applyBorder="1" applyAlignment="1"/>
    <xf numFmtId="0" fontId="2" fillId="2" borderId="51" xfId="3" applyBorder="1" applyAlignment="1"/>
    <xf numFmtId="0" fontId="2" fillId="2" borderId="52" xfId="3" applyBorder="1" applyAlignment="1"/>
    <xf numFmtId="0" fontId="10" fillId="7" borderId="12" xfId="0" applyFont="1" applyFill="1" applyBorder="1" applyAlignment="1">
      <alignment horizontal="center" wrapText="1"/>
    </xf>
    <xf numFmtId="0" fontId="4" fillId="4" borderId="1" xfId="5" applyAlignment="1">
      <alignment horizontal="center" vertical="center" wrapText="1"/>
    </xf>
    <xf numFmtId="0" fontId="11" fillId="0" borderId="0" xfId="0" applyFont="1" applyAlignment="1">
      <alignment horizontal="center" vertical="center" wrapText="1"/>
    </xf>
    <xf numFmtId="0" fontId="12" fillId="0" borderId="0" xfId="0" applyFont="1" applyAlignment="1">
      <alignment vertical="center" wrapText="1"/>
    </xf>
    <xf numFmtId="0" fontId="3" fillId="0" borderId="0" xfId="4" applyFill="1" applyBorder="1"/>
    <xf numFmtId="0" fontId="4" fillId="4" borderId="59" xfId="5" applyBorder="1"/>
    <xf numFmtId="0" fontId="4" fillId="4" borderId="60" xfId="5" applyBorder="1"/>
    <xf numFmtId="0" fontId="4" fillId="4" borderId="61" xfId="5" applyBorder="1"/>
    <xf numFmtId="0" fontId="4" fillId="4" borderId="62" xfId="5" applyBorder="1"/>
    <xf numFmtId="0" fontId="4" fillId="4" borderId="63" xfId="5" applyBorder="1"/>
    <xf numFmtId="0" fontId="4" fillId="4" borderId="64" xfId="5" applyBorder="1"/>
    <xf numFmtId="0" fontId="0" fillId="5" borderId="3" xfId="0" applyFill="1" applyBorder="1"/>
    <xf numFmtId="0" fontId="0" fillId="5" borderId="6" xfId="0" applyFill="1" applyBorder="1"/>
    <xf numFmtId="0" fontId="0" fillId="5" borderId="8" xfId="0" applyFill="1" applyBorder="1"/>
    <xf numFmtId="0" fontId="10" fillId="0" borderId="0" xfId="0" applyFont="1" applyAlignment="1">
      <alignment horizontal="center" vertical="center" wrapText="1"/>
    </xf>
    <xf numFmtId="0" fontId="10" fillId="7" borderId="0" xfId="0" applyFont="1" applyFill="1" applyAlignment="1">
      <alignment horizontal="center" vertical="center" wrapText="1"/>
    </xf>
    <xf numFmtId="0" fontId="2" fillId="2" borderId="50" xfId="3" applyBorder="1"/>
    <xf numFmtId="0" fontId="2" fillId="2" borderId="51" xfId="3" applyBorder="1"/>
    <xf numFmtId="0" fontId="2" fillId="2" borderId="52" xfId="3" applyBorder="1"/>
    <xf numFmtId="0" fontId="2" fillId="2" borderId="20" xfId="3" applyBorder="1"/>
    <xf numFmtId="0" fontId="0" fillId="0" borderId="65" xfId="0" applyBorder="1"/>
    <xf numFmtId="0" fontId="0" fillId="0" borderId="66" xfId="0" applyBorder="1"/>
    <xf numFmtId="0" fontId="0" fillId="0" borderId="67" xfId="0" applyBorder="1"/>
    <xf numFmtId="9" fontId="0" fillId="0" borderId="30" xfId="2" applyFont="1" applyBorder="1"/>
    <xf numFmtId="9" fontId="0" fillId="0" borderId="19" xfId="2" applyFont="1" applyBorder="1"/>
    <xf numFmtId="9" fontId="0" fillId="0" borderId="42" xfId="2" applyFont="1" applyBorder="1"/>
    <xf numFmtId="9" fontId="0" fillId="0" borderId="2" xfId="2" applyFont="1" applyBorder="1"/>
    <xf numFmtId="9" fontId="0" fillId="0" borderId="3" xfId="2" applyFont="1" applyBorder="1"/>
    <xf numFmtId="9" fontId="0" fillId="0" borderId="6" xfId="2" applyFont="1" applyBorder="1"/>
    <xf numFmtId="9" fontId="0" fillId="0" borderId="8" xfId="2" applyFont="1" applyBorder="1"/>
    <xf numFmtId="49" fontId="0" fillId="0" borderId="2" xfId="2" applyNumberFormat="1" applyFont="1" applyBorder="1"/>
    <xf numFmtId="9" fontId="0" fillId="0" borderId="4" xfId="2" applyFont="1" applyBorder="1"/>
    <xf numFmtId="49" fontId="0" fillId="0" borderId="4" xfId="2" applyNumberFormat="1" applyFont="1" applyBorder="1"/>
    <xf numFmtId="9" fontId="0" fillId="0" borderId="9" xfId="2" applyFont="1" applyBorder="1"/>
    <xf numFmtId="49" fontId="0" fillId="0" borderId="9" xfId="2" applyNumberFormat="1" applyFont="1" applyBorder="1"/>
    <xf numFmtId="0" fontId="0" fillId="0" borderId="11" xfId="0" applyBorder="1"/>
    <xf numFmtId="0" fontId="0" fillId="0" borderId="12" xfId="0" applyBorder="1"/>
    <xf numFmtId="0" fontId="0" fillId="0" borderId="13" xfId="0" applyBorder="1"/>
    <xf numFmtId="0" fontId="0" fillId="0" borderId="49" xfId="0" applyBorder="1"/>
    <xf numFmtId="14" fontId="0" fillId="0" borderId="11" xfId="0" applyNumberFormat="1" applyBorder="1"/>
    <xf numFmtId="165" fontId="6" fillId="0" borderId="3" xfId="1" applyNumberFormat="1" applyFont="1" applyBorder="1"/>
    <xf numFmtId="0" fontId="6" fillId="0" borderId="4" xfId="0" applyFont="1" applyBorder="1"/>
    <xf numFmtId="165" fontId="6" fillId="0" borderId="6" xfId="1" applyNumberFormat="1" applyFont="1" applyBorder="1"/>
    <xf numFmtId="0" fontId="6" fillId="0" borderId="2" xfId="0" applyFont="1" applyBorder="1"/>
    <xf numFmtId="165" fontId="6" fillId="0" borderId="8" xfId="1" applyNumberFormat="1" applyFont="1" applyBorder="1"/>
    <xf numFmtId="0" fontId="6" fillId="0" borderId="9" xfId="0" applyFont="1" applyBorder="1"/>
    <xf numFmtId="9" fontId="2" fillId="2" borderId="23" xfId="3" applyNumberFormat="1" applyBorder="1"/>
    <xf numFmtId="9" fontId="2" fillId="2" borderId="24" xfId="3" applyNumberFormat="1" applyBorder="1"/>
    <xf numFmtId="9" fontId="2" fillId="2" borderId="25" xfId="3" applyNumberFormat="1" applyBorder="1"/>
    <xf numFmtId="0" fontId="9" fillId="0" borderId="29" xfId="0" applyFont="1" applyBorder="1"/>
    <xf numFmtId="0" fontId="10" fillId="10" borderId="40" xfId="0" applyFont="1" applyFill="1" applyBorder="1" applyAlignment="1">
      <alignment horizontal="center" wrapText="1"/>
    </xf>
    <xf numFmtId="0" fontId="0" fillId="0" borderId="68" xfId="0" applyBorder="1"/>
    <xf numFmtId="0" fontId="0" fillId="0" borderId="69" xfId="0" applyBorder="1"/>
    <xf numFmtId="0" fontId="0" fillId="0" borderId="70" xfId="0" applyBorder="1"/>
    <xf numFmtId="0" fontId="0" fillId="10" borderId="2" xfId="0" applyFill="1" applyBorder="1"/>
    <xf numFmtId="164" fontId="0" fillId="0" borderId="12" xfId="0" applyNumberFormat="1" applyBorder="1"/>
    <xf numFmtId="0" fontId="8" fillId="0" borderId="0" xfId="0" applyFont="1" applyAlignment="1">
      <alignment wrapText="1"/>
    </xf>
    <xf numFmtId="0" fontId="15" fillId="0" borderId="0" xfId="0" applyFont="1" applyAlignment="1">
      <alignment horizontal="center" vertical="center"/>
    </xf>
    <xf numFmtId="0" fontId="2" fillId="13" borderId="23" xfId="0" applyFont="1" applyFill="1" applyBorder="1"/>
    <xf numFmtId="165" fontId="2" fillId="2" borderId="3" xfId="3" applyNumberFormat="1" applyBorder="1"/>
    <xf numFmtId="165" fontId="2" fillId="2" borderId="20" xfId="3" applyNumberFormat="1" applyBorder="1"/>
    <xf numFmtId="0" fontId="4" fillId="4" borderId="66" xfId="5" applyBorder="1"/>
    <xf numFmtId="0" fontId="14" fillId="12" borderId="76" xfId="8" applyBorder="1"/>
    <xf numFmtId="0" fontId="4" fillId="4" borderId="77" xfId="5" applyBorder="1" applyAlignment="1">
      <alignment horizontal="center" vertical="center"/>
    </xf>
    <xf numFmtId="0" fontId="4" fillId="4" borderId="78" xfId="5" applyBorder="1" applyAlignment="1">
      <alignment horizontal="center" vertical="center"/>
    </xf>
    <xf numFmtId="0" fontId="4" fillId="4" borderId="79" xfId="5" applyBorder="1" applyAlignment="1">
      <alignment horizontal="center" vertical="center"/>
    </xf>
    <xf numFmtId="0" fontId="0" fillId="0" borderId="36" xfId="0" applyBorder="1"/>
    <xf numFmtId="14" fontId="0" fillId="0" borderId="12" xfId="0" applyNumberFormat="1" applyBorder="1"/>
    <xf numFmtId="0" fontId="0" fillId="0" borderId="43" xfId="0" applyBorder="1"/>
    <xf numFmtId="0" fontId="0" fillId="0" borderId="44" xfId="0" applyBorder="1"/>
    <xf numFmtId="0" fontId="5" fillId="0" borderId="0" xfId="0" applyFont="1"/>
    <xf numFmtId="0" fontId="7" fillId="0" borderId="5" xfId="6" applyBorder="1"/>
    <xf numFmtId="0" fontId="7" fillId="0" borderId="7" xfId="6" applyBorder="1"/>
    <xf numFmtId="0" fontId="7" fillId="0" borderId="10" xfId="6" applyBorder="1"/>
    <xf numFmtId="0" fontId="18" fillId="0" borderId="0" xfId="0" applyFont="1"/>
    <xf numFmtId="0" fontId="5" fillId="0" borderId="53" xfId="0" applyFont="1" applyBorder="1" applyAlignment="1">
      <alignment horizontal="center" wrapText="1"/>
    </xf>
    <xf numFmtId="0" fontId="5" fillId="0" borderId="54" xfId="0" applyFont="1" applyBorder="1" applyAlignment="1">
      <alignment horizontal="center" wrapText="1"/>
    </xf>
    <xf numFmtId="43" fontId="0" fillId="0" borderId="4" xfId="1" applyFont="1" applyBorder="1"/>
    <xf numFmtId="0" fontId="0" fillId="0" borderId="3" xfId="0" applyBorder="1" applyAlignment="1">
      <alignment wrapText="1"/>
    </xf>
    <xf numFmtId="0" fontId="0" fillId="0" borderId="6" xfId="0" applyBorder="1" applyAlignment="1">
      <alignment wrapText="1"/>
    </xf>
    <xf numFmtId="164" fontId="0" fillId="5" borderId="7" xfId="0" applyNumberFormat="1" applyFill="1" applyBorder="1" applyAlignment="1">
      <alignment horizontal="left"/>
    </xf>
    <xf numFmtId="0" fontId="2" fillId="2" borderId="7" xfId="3" applyBorder="1" applyAlignment="1">
      <alignment vertical="center"/>
    </xf>
    <xf numFmtId="0" fontId="2" fillId="2" borderId="5" xfId="3" applyBorder="1" applyAlignment="1">
      <alignment vertical="center"/>
    </xf>
    <xf numFmtId="0" fontId="0" fillId="0" borderId="8" xfId="0" applyBorder="1" applyAlignment="1">
      <alignment wrapText="1"/>
    </xf>
    <xf numFmtId="0" fontId="2" fillId="2" borderId="10" xfId="3" applyBorder="1" applyAlignment="1">
      <alignment vertical="center"/>
    </xf>
    <xf numFmtId="0" fontId="5" fillId="0" borderId="20" xfId="0" applyFont="1" applyBorder="1" applyAlignment="1">
      <alignment wrapText="1"/>
    </xf>
    <xf numFmtId="0" fontId="5" fillId="0" borderId="21" xfId="0" applyFont="1" applyBorder="1" applyAlignment="1">
      <alignment wrapText="1"/>
    </xf>
    <xf numFmtId="0" fontId="5" fillId="0" borderId="22" xfId="0" applyFont="1" applyBorder="1" applyAlignment="1">
      <alignment wrapText="1"/>
    </xf>
    <xf numFmtId="0" fontId="2" fillId="2" borderId="81" xfId="3" applyBorder="1"/>
    <xf numFmtId="0" fontId="0" fillId="5" borderId="16" xfId="0" applyFill="1" applyBorder="1"/>
    <xf numFmtId="0" fontId="4" fillId="4" borderId="73" xfId="5" applyBorder="1"/>
    <xf numFmtId="0" fontId="4" fillId="4" borderId="72" xfId="5" applyBorder="1"/>
    <xf numFmtId="0" fontId="10" fillId="0" borderId="37" xfId="0" applyFont="1" applyBorder="1" applyAlignment="1">
      <alignment horizontal="center" wrapText="1"/>
    </xf>
    <xf numFmtId="0" fontId="10" fillId="7" borderId="26" xfId="0" applyFont="1" applyFill="1" applyBorder="1" applyAlignment="1">
      <alignment horizontal="center" wrapText="1"/>
    </xf>
    <xf numFmtId="0" fontId="2" fillId="2" borderId="38" xfId="3" applyBorder="1"/>
    <xf numFmtId="0" fontId="0" fillId="5" borderId="14" xfId="0" applyFill="1" applyBorder="1"/>
    <xf numFmtId="0" fontId="10" fillId="0" borderId="8" xfId="0" applyFont="1" applyBorder="1" applyAlignment="1">
      <alignment horizontal="center" wrapText="1"/>
    </xf>
    <xf numFmtId="0" fontId="5" fillId="0" borderId="80" xfId="0" applyFont="1" applyBorder="1" applyAlignment="1">
      <alignment horizontal="center" wrapText="1"/>
    </xf>
    <xf numFmtId="0" fontId="16" fillId="0" borderId="0" xfId="7" applyFont="1" applyFill="1" applyBorder="1" applyAlignment="1">
      <alignment vertical="center" textRotation="180"/>
    </xf>
    <xf numFmtId="0" fontId="20" fillId="0" borderId="57" xfId="0" applyFont="1" applyBorder="1" applyAlignment="1">
      <alignment vertical="center" wrapText="1"/>
    </xf>
    <xf numFmtId="0" fontId="21" fillId="0" borderId="74" xfId="0" applyFont="1" applyBorder="1" applyAlignment="1">
      <alignment horizontal="left" vertical="center" wrapText="1"/>
    </xf>
    <xf numFmtId="0" fontId="0" fillId="0" borderId="74" xfId="0" applyBorder="1" applyAlignment="1">
      <alignment wrapText="1"/>
    </xf>
    <xf numFmtId="0" fontId="21" fillId="0" borderId="74" xfId="0" applyFont="1" applyBorder="1" applyAlignment="1">
      <alignment vertical="center" wrapText="1"/>
    </xf>
    <xf numFmtId="0" fontId="22" fillId="0" borderId="74" xfId="0" applyFont="1" applyBorder="1" applyAlignment="1">
      <alignment vertical="center" wrapText="1"/>
    </xf>
    <xf numFmtId="0" fontId="23" fillId="0" borderId="74" xfId="0" applyFont="1" applyBorder="1" applyAlignment="1">
      <alignment horizontal="left" vertical="center" wrapText="1"/>
    </xf>
    <xf numFmtId="0" fontId="22" fillId="0" borderId="74" xfId="0" applyFont="1" applyBorder="1" applyAlignment="1">
      <alignment vertical="center"/>
    </xf>
    <xf numFmtId="0" fontId="21" fillId="0" borderId="74" xfId="0" applyFont="1" applyBorder="1" applyAlignment="1">
      <alignment horizontal="left" vertical="center" wrapText="1" indent="5"/>
    </xf>
    <xf numFmtId="0" fontId="21" fillId="0" borderId="74" xfId="0" applyFont="1" applyBorder="1" applyAlignment="1">
      <alignment horizontal="left" vertical="center" wrapText="1" indent="10"/>
    </xf>
    <xf numFmtId="0" fontId="26" fillId="0" borderId="74" xfId="0" applyFont="1" applyBorder="1" applyAlignment="1">
      <alignment horizontal="left" vertical="center" wrapText="1" indent="15"/>
    </xf>
    <xf numFmtId="0" fontId="24" fillId="0" borderId="74" xfId="0" applyFont="1" applyBorder="1" applyAlignment="1">
      <alignment horizontal="left" vertical="center" wrapText="1" indent="15"/>
    </xf>
    <xf numFmtId="0" fontId="7" fillId="0" borderId="74" xfId="6" applyBorder="1" applyAlignment="1">
      <alignment wrapText="1"/>
    </xf>
    <xf numFmtId="0" fontId="29" fillId="0" borderId="74" xfId="6" applyFont="1" applyBorder="1" applyAlignment="1">
      <alignment horizontal="center"/>
    </xf>
    <xf numFmtId="0" fontId="21" fillId="0" borderId="74" xfId="0" applyFont="1" applyBorder="1" applyAlignment="1">
      <alignment vertical="center"/>
    </xf>
    <xf numFmtId="0" fontId="21" fillId="0" borderId="75" xfId="0" applyFont="1" applyBorder="1" applyAlignment="1">
      <alignment vertical="center"/>
    </xf>
    <xf numFmtId="0" fontId="20" fillId="0" borderId="0" xfId="0" applyFont="1" applyAlignment="1">
      <alignment horizontal="center" vertical="center" wrapText="1"/>
    </xf>
    <xf numFmtId="0" fontId="21" fillId="0" borderId="74" xfId="0" applyFont="1" applyBorder="1" applyAlignment="1">
      <alignment horizontal="left" vertical="center" wrapText="1" indent="15"/>
    </xf>
    <xf numFmtId="0" fontId="25" fillId="10" borderId="74" xfId="0" applyFont="1" applyFill="1" applyBorder="1" applyAlignment="1">
      <alignment horizontal="left" vertical="center" wrapText="1" indent="10"/>
    </xf>
    <xf numFmtId="0" fontId="31" fillId="0" borderId="0" xfId="4" applyFont="1" applyFill="1" applyBorder="1" applyAlignment="1">
      <alignment vertical="center"/>
    </xf>
    <xf numFmtId="0" fontId="6" fillId="0" borderId="0" xfId="0" applyFont="1"/>
    <xf numFmtId="0" fontId="5" fillId="10" borderId="58" xfId="0" applyFont="1" applyFill="1" applyBorder="1" applyAlignment="1">
      <alignment wrapText="1"/>
    </xf>
    <xf numFmtId="0" fontId="33" fillId="14" borderId="7" xfId="0" applyFont="1" applyFill="1" applyBorder="1"/>
    <xf numFmtId="0" fontId="7" fillId="14" borderId="7" xfId="6" applyFill="1" applyBorder="1"/>
    <xf numFmtId="0" fontId="6" fillId="0" borderId="0" xfId="0" applyFont="1" applyBorder="1"/>
    <xf numFmtId="0" fontId="0" fillId="0" borderId="0" xfId="0" applyBorder="1"/>
    <xf numFmtId="0" fontId="2" fillId="2" borderId="36" xfId="3" applyBorder="1"/>
    <xf numFmtId="0" fontId="2" fillId="2" borderId="5" xfId="3" applyBorder="1"/>
    <xf numFmtId="0" fontId="32" fillId="3" borderId="57" xfId="6" applyFont="1" applyFill="1" applyBorder="1" applyAlignment="1">
      <alignment horizontal="center" vertical="center"/>
    </xf>
    <xf numFmtId="0" fontId="32" fillId="3" borderId="75" xfId="6" applyFont="1" applyFill="1" applyBorder="1" applyAlignment="1">
      <alignment horizontal="center" vertical="center"/>
    </xf>
    <xf numFmtId="0" fontId="8" fillId="0" borderId="0" xfId="0" applyFont="1" applyAlignment="1">
      <alignment horizontal="center"/>
    </xf>
    <xf numFmtId="0" fontId="31" fillId="3" borderId="1" xfId="4" applyFont="1" applyBorder="1" applyAlignment="1">
      <alignment horizontal="center" vertical="center"/>
    </xf>
    <xf numFmtId="0" fontId="16" fillId="11" borderId="57" xfId="7" applyFont="1" applyBorder="1" applyAlignment="1">
      <alignment horizontal="center" vertical="center" textRotation="180" wrapText="1"/>
    </xf>
    <xf numFmtId="0" fontId="16" fillId="11" borderId="74" xfId="7" applyFont="1" applyBorder="1" applyAlignment="1">
      <alignment horizontal="center" vertical="center" textRotation="180" wrapText="1"/>
    </xf>
    <xf numFmtId="0" fontId="16" fillId="11" borderId="75" xfId="7" applyFont="1" applyBorder="1" applyAlignment="1">
      <alignment horizontal="center" vertical="center" textRotation="180" wrapText="1"/>
    </xf>
    <xf numFmtId="0" fontId="9" fillId="0" borderId="11" xfId="0" applyFont="1" applyBorder="1" applyAlignment="1">
      <alignment horizontal="center"/>
    </xf>
    <xf numFmtId="0" fontId="9" fillId="0" borderId="12" xfId="0" applyFont="1" applyBorder="1" applyAlignment="1">
      <alignment horizontal="center"/>
    </xf>
    <xf numFmtId="0" fontId="9" fillId="0" borderId="13" xfId="0" applyFont="1" applyBorder="1" applyAlignment="1">
      <alignment horizontal="center"/>
    </xf>
    <xf numFmtId="0" fontId="9" fillId="0" borderId="45" xfId="0" applyFont="1" applyBorder="1" applyAlignment="1">
      <alignment horizontal="center"/>
    </xf>
    <xf numFmtId="0" fontId="9" fillId="0" borderId="46" xfId="0" applyFont="1" applyBorder="1" applyAlignment="1">
      <alignment horizontal="center"/>
    </xf>
    <xf numFmtId="0" fontId="9" fillId="0" borderId="28" xfId="0" applyFont="1" applyBorder="1" applyAlignment="1">
      <alignment horizontal="center"/>
    </xf>
    <xf numFmtId="0" fontId="9" fillId="0" borderId="29" xfId="0" applyFont="1" applyBorder="1" applyAlignment="1">
      <alignment horizontal="center"/>
    </xf>
    <xf numFmtId="0" fontId="8" fillId="0" borderId="40" xfId="0" applyFont="1" applyBorder="1" applyAlignment="1">
      <alignment horizontal="center" vertical="center"/>
    </xf>
    <xf numFmtId="0" fontId="8" fillId="0" borderId="41" xfId="0" applyFont="1" applyBorder="1" applyAlignment="1">
      <alignment horizontal="center" vertical="center"/>
    </xf>
    <xf numFmtId="0" fontId="9" fillId="0" borderId="37" xfId="0" applyFont="1" applyBorder="1" applyAlignment="1">
      <alignment horizontal="center"/>
    </xf>
    <xf numFmtId="0" fontId="16" fillId="11" borderId="57" xfId="7" applyFont="1" applyBorder="1" applyAlignment="1">
      <alignment horizontal="center" vertical="center" textRotation="180"/>
    </xf>
    <xf numFmtId="0" fontId="16" fillId="11" borderId="74" xfId="7" applyFont="1" applyBorder="1" applyAlignment="1">
      <alignment horizontal="center" vertical="center" textRotation="180"/>
    </xf>
    <xf numFmtId="0" fontId="16" fillId="11" borderId="75" xfId="7" applyFont="1" applyBorder="1" applyAlignment="1">
      <alignment horizontal="center" vertical="center" textRotation="180"/>
    </xf>
    <xf numFmtId="0" fontId="9" fillId="0" borderId="49" xfId="0" applyFont="1" applyBorder="1" applyAlignment="1">
      <alignment horizontal="center"/>
    </xf>
    <xf numFmtId="0" fontId="8" fillId="0" borderId="0" xfId="0" applyFont="1" applyAlignment="1">
      <alignment horizontal="center" vertical="center"/>
    </xf>
    <xf numFmtId="0" fontId="8" fillId="0" borderId="17" xfId="0" applyFont="1" applyBorder="1" applyAlignment="1">
      <alignment horizontal="center" vertical="center"/>
    </xf>
    <xf numFmtId="0" fontId="9" fillId="0" borderId="3" xfId="0" applyFont="1" applyBorder="1" applyAlignment="1">
      <alignment horizontal="center"/>
    </xf>
    <xf numFmtId="0" fontId="9" fillId="0" borderId="4" xfId="0" applyFont="1" applyBorder="1" applyAlignment="1">
      <alignment horizontal="center"/>
    </xf>
    <xf numFmtId="0" fontId="9" fillId="0" borderId="5" xfId="0" applyFont="1" applyBorder="1" applyAlignment="1">
      <alignment horizontal="center"/>
    </xf>
    <xf numFmtId="0" fontId="8" fillId="0" borderId="17" xfId="0" applyFont="1" applyBorder="1" applyAlignment="1">
      <alignment horizontal="center"/>
    </xf>
    <xf numFmtId="0" fontId="16" fillId="11" borderId="0" xfId="7" applyFont="1" applyBorder="1" applyAlignment="1">
      <alignment horizontal="center" vertical="center" textRotation="180"/>
    </xf>
    <xf numFmtId="0" fontId="16" fillId="11" borderId="17" xfId="7" applyFont="1" applyBorder="1" applyAlignment="1">
      <alignment horizontal="center" vertical="center" textRotation="180"/>
    </xf>
    <xf numFmtId="0" fontId="8" fillId="0" borderId="0" xfId="0" applyFont="1" applyAlignment="1">
      <alignment horizontal="left"/>
    </xf>
    <xf numFmtId="0" fontId="8" fillId="0" borderId="40" xfId="0" applyFont="1" applyBorder="1" applyAlignment="1">
      <alignment horizontal="center"/>
    </xf>
    <xf numFmtId="0" fontId="9" fillId="0" borderId="56" xfId="0" applyFont="1" applyBorder="1" applyAlignment="1">
      <alignment horizontal="center"/>
    </xf>
    <xf numFmtId="0" fontId="16" fillId="11" borderId="40" xfId="7" applyFont="1" applyBorder="1" applyAlignment="1">
      <alignment horizontal="center" vertical="center" textRotation="180"/>
    </xf>
    <xf numFmtId="0" fontId="16" fillId="11" borderId="41" xfId="7" applyFont="1" applyBorder="1" applyAlignment="1">
      <alignment horizontal="center" vertical="center" textRotation="180"/>
    </xf>
    <xf numFmtId="0" fontId="4" fillId="4" borderId="82" xfId="5" applyBorder="1" applyAlignment="1">
      <alignment horizontal="center"/>
    </xf>
    <xf numFmtId="0" fontId="4" fillId="4" borderId="0" xfId="5" applyBorder="1" applyAlignment="1">
      <alignment horizontal="center"/>
    </xf>
    <xf numFmtId="0" fontId="16" fillId="11" borderId="57" xfId="7" applyFont="1" applyBorder="1" applyAlignment="1">
      <alignment horizontal="center" vertical="top" textRotation="180"/>
    </xf>
    <xf numFmtId="0" fontId="16" fillId="11" borderId="74" xfId="7" applyFont="1" applyBorder="1" applyAlignment="1">
      <alignment horizontal="center" vertical="top" textRotation="180"/>
    </xf>
    <xf numFmtId="0" fontId="16" fillId="11" borderId="75" xfId="7" applyFont="1" applyBorder="1" applyAlignment="1">
      <alignment horizontal="center" vertical="top" textRotation="180"/>
    </xf>
    <xf numFmtId="0" fontId="8" fillId="0" borderId="45" xfId="0" applyFont="1" applyBorder="1" applyAlignment="1">
      <alignment horizontal="center" vertical="center"/>
    </xf>
    <xf numFmtId="0" fontId="8" fillId="0" borderId="39" xfId="0" applyFont="1" applyBorder="1" applyAlignment="1">
      <alignment horizontal="center" vertical="center"/>
    </xf>
    <xf numFmtId="0" fontId="9" fillId="0" borderId="26" xfId="0" applyFont="1" applyBorder="1" applyAlignment="1">
      <alignment horizontal="center"/>
    </xf>
    <xf numFmtId="0" fontId="9" fillId="0" borderId="11" xfId="0" applyFont="1" applyBorder="1" applyAlignment="1">
      <alignment horizontal="center" vertical="center"/>
    </xf>
    <xf numFmtId="0" fontId="9" fillId="0" borderId="13" xfId="0" applyFont="1" applyBorder="1" applyAlignment="1">
      <alignment horizontal="center" vertical="center"/>
    </xf>
    <xf numFmtId="0" fontId="9" fillId="0" borderId="0" xfId="0" applyFont="1" applyAlignment="1">
      <alignment horizontal="center"/>
    </xf>
    <xf numFmtId="0" fontId="8" fillId="0" borderId="0" xfId="0" applyFont="1" applyAlignment="1">
      <alignment horizontal="center" wrapText="1"/>
    </xf>
    <xf numFmtId="0" fontId="8" fillId="0" borderId="17" xfId="0" applyFont="1" applyBorder="1" applyAlignment="1">
      <alignment horizontal="center" wrapText="1"/>
    </xf>
    <xf numFmtId="0" fontId="17" fillId="0" borderId="45" xfId="0" applyFont="1" applyBorder="1" applyAlignment="1">
      <alignment horizontal="center" vertical="center"/>
    </xf>
    <xf numFmtId="0" fontId="17" fillId="0" borderId="46" xfId="0" applyFont="1" applyBorder="1" applyAlignment="1">
      <alignment horizontal="center" vertical="center"/>
    </xf>
    <xf numFmtId="0" fontId="17" fillId="0" borderId="56" xfId="0" applyFont="1" applyBorder="1" applyAlignment="1">
      <alignment horizontal="center" vertical="center"/>
    </xf>
    <xf numFmtId="0" fontId="17" fillId="0" borderId="48" xfId="0" applyFont="1" applyBorder="1" applyAlignment="1">
      <alignment horizontal="center" vertical="center"/>
    </xf>
    <xf numFmtId="0" fontId="17" fillId="0" borderId="0" xfId="0" applyFont="1" applyAlignment="1">
      <alignment horizontal="center" vertical="center"/>
    </xf>
    <xf numFmtId="0" fontId="17" fillId="0" borderId="40" xfId="0" applyFont="1" applyBorder="1" applyAlignment="1">
      <alignment horizontal="center" vertical="center"/>
    </xf>
    <xf numFmtId="0" fontId="17" fillId="0" borderId="39" xfId="0" applyFont="1" applyBorder="1" applyAlignment="1">
      <alignment horizontal="center" vertical="center"/>
    </xf>
    <xf numFmtId="0" fontId="17" fillId="0" borderId="17" xfId="0" applyFont="1" applyBorder="1" applyAlignment="1">
      <alignment horizontal="center" vertical="center"/>
    </xf>
    <xf numFmtId="0" fontId="17" fillId="0" borderId="41" xfId="0" applyFont="1" applyBorder="1" applyAlignment="1">
      <alignment horizontal="center" vertical="center"/>
    </xf>
    <xf numFmtId="0" fontId="0" fillId="0" borderId="17" xfId="0" applyBorder="1" applyAlignment="1">
      <alignment horizontal="center"/>
    </xf>
    <xf numFmtId="0" fontId="0" fillId="0" borderId="37" xfId="0" applyBorder="1" applyAlignment="1">
      <alignment horizontal="center"/>
    </xf>
    <xf numFmtId="0" fontId="0" fillId="0" borderId="28" xfId="0" applyBorder="1" applyAlignment="1">
      <alignment horizontal="center"/>
    </xf>
    <xf numFmtId="0" fontId="0" fillId="0" borderId="29" xfId="0" applyBorder="1" applyAlignment="1">
      <alignment horizontal="center"/>
    </xf>
    <xf numFmtId="0" fontId="0" fillId="0" borderId="0" xfId="0" applyAlignment="1">
      <alignment horizontal="center"/>
    </xf>
  </cellXfs>
  <cellStyles count="9">
    <cellStyle name="Bad" xfId="7" builtinId="27"/>
    <cellStyle name="Calculation" xfId="5" builtinId="22"/>
    <cellStyle name="Check Cell" xfId="8" builtinId="23"/>
    <cellStyle name="Comma" xfId="1" builtinId="3"/>
    <cellStyle name="Good" xfId="3" builtinId="26"/>
    <cellStyle name="Hyperlink" xfId="6" builtinId="8"/>
    <cellStyle name="Neutral" xfId="4" builtinId="28"/>
    <cellStyle name="Normal" xfId="0" builtinId="0"/>
    <cellStyle name="Percent" xfId="2" builtinId="5"/>
  </cellStyles>
  <dxfs count="171">
    <dxf>
      <fill>
        <patternFill>
          <bgColor theme="0" tint="-0.14996795556505021"/>
        </patternFill>
      </fill>
    </dxf>
    <dxf>
      <fill>
        <patternFill>
          <bgColor theme="0"/>
        </patternFill>
      </fill>
    </dxf>
    <dxf>
      <fill>
        <patternFill>
          <bgColor theme="0" tint="-0.14996795556505021"/>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rgb="FFA3F1A5"/>
        </patternFill>
      </fill>
    </dxf>
    <dxf>
      <fill>
        <patternFill>
          <bgColor theme="0"/>
        </patternFill>
      </fill>
    </dxf>
    <dxf>
      <fill>
        <patternFill>
          <bgColor theme="0"/>
        </patternFill>
      </fill>
    </dxf>
    <dxf>
      <fill>
        <patternFill>
          <bgColor theme="0" tint="-0.14996795556505021"/>
        </patternFill>
      </fill>
    </dxf>
    <dxf>
      <fill>
        <patternFill>
          <bgColor theme="0" tint="-0.14996795556505021"/>
        </patternFill>
      </fill>
    </dxf>
    <dxf>
      <fill>
        <patternFill>
          <bgColor theme="0"/>
        </patternFill>
      </fill>
    </dxf>
    <dxf>
      <fill>
        <patternFill>
          <bgColor theme="0"/>
        </patternFill>
      </fill>
    </dxf>
    <dxf>
      <fill>
        <patternFill>
          <bgColor theme="0"/>
        </patternFill>
      </fill>
    </dxf>
    <dxf>
      <font>
        <color theme="1"/>
      </font>
      <fill>
        <patternFill>
          <bgColor theme="0"/>
        </patternFill>
      </fill>
    </dxf>
    <dxf>
      <fill>
        <patternFill>
          <bgColor theme="0"/>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patternFill>
      </fill>
    </dxf>
    <dxf>
      <fill>
        <patternFill>
          <bgColor theme="0"/>
        </patternFill>
      </fill>
    </dxf>
    <dxf>
      <fill>
        <patternFill>
          <bgColor theme="0"/>
        </patternFill>
      </fill>
    </dxf>
    <dxf>
      <font>
        <color rgb="FF006100"/>
      </font>
      <fill>
        <patternFill>
          <bgColor rgb="FFC6EFCE"/>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tint="-0.14996795556505021"/>
        </patternFill>
      </fill>
    </dxf>
    <dxf>
      <fill>
        <patternFill>
          <bgColor theme="0"/>
        </patternFill>
      </fill>
    </dxf>
    <dxf>
      <fill>
        <patternFill>
          <bgColor theme="0" tint="-0.14996795556505021"/>
        </patternFill>
      </fill>
    </dxf>
    <dxf>
      <fill>
        <patternFill>
          <bgColor theme="0"/>
        </patternFill>
      </fill>
    </dxf>
    <dxf>
      <fill>
        <patternFill>
          <bgColor theme="0" tint="-0.14996795556505021"/>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ont>
        <color theme="0"/>
      </font>
      <fill>
        <patternFill patternType="none">
          <bgColor auto="1"/>
        </patternFill>
      </fill>
    </dxf>
    <dxf>
      <font>
        <color rgb="FF006100"/>
      </font>
      <fill>
        <patternFill>
          <bgColor rgb="FFC6EFCE"/>
        </patternFill>
      </fill>
    </dxf>
    <dxf>
      <font>
        <color rgb="FF006100"/>
      </font>
      <fill>
        <patternFill>
          <bgColor rgb="FFC6EFCE"/>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tint="-0.14996795556505021"/>
        </patternFill>
      </fill>
    </dxf>
    <dxf>
      <fill>
        <patternFill>
          <bgColor theme="0" tint="-0.14996795556505021"/>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patternFill>
      </fill>
    </dxf>
    <dxf>
      <font>
        <color rgb="FF006100"/>
      </font>
      <fill>
        <patternFill>
          <bgColor rgb="FFC6EFCE"/>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patternFill>
      </fill>
    </dxf>
    <dxf>
      <fill>
        <patternFill>
          <bgColor theme="0"/>
        </patternFill>
      </fill>
    </dxf>
    <dxf>
      <fill>
        <patternFill>
          <bgColor rgb="FFFF0000"/>
        </patternFill>
      </fill>
    </dxf>
    <dxf>
      <fill>
        <patternFill>
          <bgColor rgb="FFFF0000"/>
        </patternFill>
      </fill>
    </dxf>
    <dxf>
      <fill>
        <patternFill>
          <bgColor theme="0"/>
        </patternFill>
      </fill>
    </dxf>
    <dxf>
      <fill>
        <patternFill>
          <bgColor rgb="FFFF0000"/>
        </patternFill>
      </fill>
    </dxf>
    <dxf>
      <fill>
        <patternFill>
          <bgColor theme="0" tint="-0.14996795556505021"/>
        </patternFill>
      </fill>
    </dxf>
    <dxf>
      <fill>
        <patternFill>
          <bgColor theme="0" tint="-0.14996795556505021"/>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tint="-0.14996795556505021"/>
        </patternFill>
      </fill>
    </dxf>
    <dxf>
      <fill>
        <patternFill>
          <bgColor theme="0" tint="-0.14996795556505021"/>
        </patternFill>
      </fill>
    </dxf>
    <dxf>
      <fill>
        <patternFill>
          <bgColor theme="0"/>
        </patternFill>
      </fill>
    </dxf>
    <dxf>
      <fill>
        <patternFill>
          <bgColor theme="0"/>
        </patternFill>
      </fill>
    </dxf>
    <dxf>
      <fill>
        <patternFill>
          <bgColor theme="0"/>
        </patternFill>
      </fill>
    </dxf>
    <dxf>
      <fill>
        <patternFill>
          <bgColor rgb="FFFF0000"/>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ont>
        <color theme="1"/>
      </font>
      <fill>
        <patternFill>
          <bgColor theme="0" tint="-0.14996795556505021"/>
        </patternFill>
      </fill>
    </dxf>
    <dxf>
      <font>
        <color theme="1"/>
      </font>
      <fill>
        <patternFill>
          <bgColor theme="0" tint="-0.14996795556505021"/>
        </patternFill>
      </fill>
    </dxf>
    <dxf>
      <font>
        <color theme="0"/>
      </font>
    </dxf>
    <dxf>
      <font>
        <color theme="1"/>
      </font>
      <fill>
        <patternFill>
          <bgColor theme="0" tint="-0.14996795556505021"/>
        </patternFill>
      </fill>
    </dxf>
    <dxf>
      <fill>
        <patternFill>
          <bgColor theme="0" tint="-0.14996795556505021"/>
        </patternFill>
      </fill>
    </dxf>
    <dxf>
      <fill>
        <patternFill>
          <bgColor theme="0"/>
        </patternFill>
      </fill>
    </dxf>
    <dxf>
      <fill>
        <patternFill>
          <bgColor theme="0"/>
        </patternFill>
      </fill>
    </dxf>
    <dxf>
      <font>
        <color theme="0"/>
      </font>
    </dxf>
    <dxf>
      <fill>
        <patternFill>
          <bgColor theme="0" tint="-0.14996795556505021"/>
        </patternFill>
      </fill>
    </dxf>
    <dxf>
      <fill>
        <patternFill>
          <bgColor theme="0"/>
        </patternFill>
      </fill>
    </dxf>
    <dxf>
      <fill>
        <patternFill>
          <bgColor theme="0"/>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006100"/>
      </font>
      <fill>
        <patternFill>
          <bgColor rgb="FFC3EFCE"/>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patternFill>
      </fill>
    </dxf>
    <dxf>
      <fill>
        <patternFill>
          <bgColor theme="0"/>
        </patternFill>
      </fill>
    </dxf>
    <dxf>
      <fill>
        <patternFill>
          <bgColor theme="0"/>
        </patternFill>
      </fill>
    </dxf>
    <dxf>
      <font>
        <color rgb="FF006100"/>
      </font>
      <fill>
        <patternFill>
          <bgColor rgb="FFC6EFCE"/>
        </patternFill>
      </fill>
    </dxf>
    <dxf>
      <fill>
        <patternFill>
          <bgColor theme="0" tint="-0.14996795556505021"/>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rgb="FFFF0000"/>
        </patternFill>
      </fill>
    </dxf>
    <dxf>
      <fill>
        <patternFill>
          <bgColor rgb="FFFF0000"/>
        </patternFill>
      </fill>
    </dxf>
    <dxf>
      <fill>
        <patternFill>
          <bgColor rgb="FFFF0000"/>
        </patternFill>
      </fill>
    </dxf>
    <dxf>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theme="0"/>
      </font>
      <fill>
        <patternFill>
          <bgColor theme="0"/>
        </patternFill>
      </fill>
    </dxf>
    <dxf>
      <font>
        <color rgb="FF006100"/>
      </font>
      <fill>
        <patternFill>
          <bgColor rgb="FFC6EFCE"/>
        </patternFill>
      </fill>
    </dxf>
    <dxf>
      <fill>
        <patternFill>
          <bgColor theme="0"/>
        </patternFill>
      </fill>
    </dxf>
    <dxf>
      <font>
        <b/>
        <i val="0"/>
        <color theme="1"/>
      </font>
      <fill>
        <patternFill>
          <bgColor rgb="FFFF0000"/>
        </patternFill>
      </fill>
    </dxf>
  </dxfs>
  <tableStyles count="0" defaultTableStyle="TableStyleMedium2" defaultPivotStyle="PivotStyleLight16"/>
  <colors>
    <mruColors>
      <color rgb="FFF2A100"/>
      <color rgb="FFFFAB00"/>
      <color rgb="FF006100"/>
      <color rgb="FFC6EFCE"/>
      <color rgb="FFC6EF1A"/>
      <color rgb="FFC3EFCE"/>
      <color rgb="FFA1F3AF"/>
      <color rgb="FFA3F89C"/>
      <color rgb="FFAFF2A2"/>
      <color rgb="FFA4F0A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ustomXml" Target="../customXml/item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cleancities@h-gac.com?subject=Annual%20Survey"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465D1F-2175-4B2B-AC23-21D3F7A6D581}">
  <dimension ref="B2:C39"/>
  <sheetViews>
    <sheetView tabSelected="1" workbookViewId="0">
      <selection activeCell="B43" sqref="B43"/>
    </sheetView>
  </sheetViews>
  <sheetFormatPr defaultRowHeight="14.4" x14ac:dyDescent="0.3"/>
  <cols>
    <col min="2" max="2" width="91.44140625" style="7" customWidth="1"/>
  </cols>
  <sheetData>
    <row r="2" spans="2:2" ht="21" thickBot="1" x14ac:dyDescent="0.35">
      <c r="B2" s="251" t="s">
        <v>0</v>
      </c>
    </row>
    <row r="3" spans="2:2" ht="10.5" customHeight="1" x14ac:dyDescent="0.3">
      <c r="B3" s="236"/>
    </row>
    <row r="4" spans="2:2" ht="62.4" x14ac:dyDescent="0.3">
      <c r="B4" s="237" t="s">
        <v>1</v>
      </c>
    </row>
    <row r="5" spans="2:2" ht="11.25" customHeight="1" x14ac:dyDescent="0.3">
      <c r="B5" s="238"/>
    </row>
    <row r="6" spans="2:2" ht="46.8" x14ac:dyDescent="0.3">
      <c r="B6" s="239" t="s">
        <v>2</v>
      </c>
    </row>
    <row r="7" spans="2:2" x14ac:dyDescent="0.3">
      <c r="B7" s="238"/>
    </row>
    <row r="8" spans="2:2" ht="20.399999999999999" x14ac:dyDescent="0.3">
      <c r="B8" s="240" t="s">
        <v>3</v>
      </c>
    </row>
    <row r="9" spans="2:2" ht="15.6" x14ac:dyDescent="0.3">
      <c r="B9" s="241" t="s">
        <v>4</v>
      </c>
    </row>
    <row r="10" spans="2:2" ht="15.6" x14ac:dyDescent="0.3">
      <c r="B10" s="241" t="s">
        <v>5</v>
      </c>
    </row>
    <row r="11" spans="2:2" ht="15.6" x14ac:dyDescent="0.3">
      <c r="B11" s="241" t="s">
        <v>6</v>
      </c>
    </row>
    <row r="12" spans="2:2" ht="9.75" customHeight="1" x14ac:dyDescent="0.3">
      <c r="B12" s="241"/>
    </row>
    <row r="13" spans="2:2" ht="31.2" x14ac:dyDescent="0.3">
      <c r="B13" s="239" t="s">
        <v>7</v>
      </c>
    </row>
    <row r="14" spans="2:2" ht="8.25" customHeight="1" x14ac:dyDescent="0.3">
      <c r="B14" s="238"/>
    </row>
    <row r="15" spans="2:2" ht="20.399999999999999" x14ac:dyDescent="0.3">
      <c r="B15" s="242" t="s">
        <v>8</v>
      </c>
    </row>
    <row r="16" spans="2:2" ht="15.6" x14ac:dyDescent="0.3">
      <c r="B16" s="243" t="s">
        <v>9</v>
      </c>
    </row>
    <row r="17" spans="2:2" ht="31.2" x14ac:dyDescent="0.3">
      <c r="B17" s="244" t="s">
        <v>10</v>
      </c>
    </row>
    <row r="18" spans="2:2" ht="15.6" x14ac:dyDescent="0.3">
      <c r="B18" s="244" t="s">
        <v>11</v>
      </c>
    </row>
    <row r="19" spans="2:2" ht="15.6" x14ac:dyDescent="0.3">
      <c r="B19" s="245" t="s">
        <v>12</v>
      </c>
    </row>
    <row r="20" spans="2:2" ht="15.6" x14ac:dyDescent="0.3">
      <c r="B20" s="243" t="s">
        <v>13</v>
      </c>
    </row>
    <row r="21" spans="2:2" ht="15.6" x14ac:dyDescent="0.3">
      <c r="B21" s="244" t="s">
        <v>14</v>
      </c>
    </row>
    <row r="22" spans="2:2" ht="31.2" x14ac:dyDescent="0.3">
      <c r="B22" s="252" t="s">
        <v>15</v>
      </c>
    </row>
    <row r="23" spans="2:2" ht="15.6" x14ac:dyDescent="0.3">
      <c r="B23" s="252" t="s">
        <v>16</v>
      </c>
    </row>
    <row r="24" spans="2:2" ht="31.2" x14ac:dyDescent="0.3">
      <c r="B24" s="244" t="s">
        <v>17</v>
      </c>
    </row>
    <row r="25" spans="2:2" ht="31.2" x14ac:dyDescent="0.3">
      <c r="B25" s="246" t="s">
        <v>18</v>
      </c>
    </row>
    <row r="26" spans="2:2" ht="31.2" x14ac:dyDescent="0.3">
      <c r="B26" s="253" t="s">
        <v>381</v>
      </c>
    </row>
    <row r="27" spans="2:2" ht="15.6" x14ac:dyDescent="0.3">
      <c r="B27" s="244" t="s">
        <v>19</v>
      </c>
    </row>
    <row r="28" spans="2:2" ht="15.6" x14ac:dyDescent="0.3">
      <c r="B28" s="244" t="s">
        <v>20</v>
      </c>
    </row>
    <row r="29" spans="2:2" ht="46.8" x14ac:dyDescent="0.3">
      <c r="B29" s="243" t="s">
        <v>21</v>
      </c>
    </row>
    <row r="30" spans="2:2" x14ac:dyDescent="0.3">
      <c r="B30" s="238"/>
    </row>
    <row r="31" spans="2:2" ht="35.4" x14ac:dyDescent="0.3">
      <c r="B31" s="247" t="s">
        <v>382</v>
      </c>
    </row>
    <row r="32" spans="2:2" x14ac:dyDescent="0.3">
      <c r="B32" s="248"/>
    </row>
    <row r="33" spans="2:3" s="7" customFormat="1" ht="32.25" customHeight="1" x14ac:dyDescent="0.3">
      <c r="B33" s="239" t="s">
        <v>22</v>
      </c>
    </row>
    <row r="34" spans="2:3" x14ac:dyDescent="0.3">
      <c r="B34" s="238"/>
    </row>
    <row r="35" spans="2:3" ht="15.6" x14ac:dyDescent="0.3">
      <c r="B35" s="249" t="s">
        <v>23</v>
      </c>
    </row>
    <row r="36" spans="2:3" ht="15.6" x14ac:dyDescent="0.3">
      <c r="B36" s="249"/>
    </row>
    <row r="37" spans="2:3" ht="16.2" thickBot="1" x14ac:dyDescent="0.35">
      <c r="B37" s="250" t="s">
        <v>24</v>
      </c>
    </row>
    <row r="38" spans="2:3" ht="15" customHeight="1" x14ac:dyDescent="0.3">
      <c r="B38" s="263" t="s">
        <v>25</v>
      </c>
      <c r="C38" s="254"/>
    </row>
    <row r="39" spans="2:3" ht="15" customHeight="1" thickBot="1" x14ac:dyDescent="0.35">
      <c r="B39" s="264"/>
      <c r="C39" s="254"/>
    </row>
  </sheetData>
  <mergeCells count="1">
    <mergeCell ref="B38:B39"/>
  </mergeCells>
  <hyperlinks>
    <hyperlink ref="B31" r:id="rId1" display="Please have your survey submitted by March 15, 2024.  You may e-mail the survey to cleancities@h-gac.com." xr:uid="{42DE7266-F409-414A-B799-F2DCFE186606}"/>
    <hyperlink ref="B38:B39" location="Main!B2" display="Back to Main Tab" xr:uid="{FAA88749-50C0-4A3E-B296-226B2DFFC02E}"/>
  </hyperlinks>
  <pageMargins left="0.7" right="0.7" top="0.75" bottom="0.75" header="0.3" footer="0.3"/>
  <pageSetup orientation="portrait" horizontalDpi="1200" verticalDpi="120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5A1646-43A6-472D-AE28-E0111C241E63}">
  <dimension ref="A1:J22"/>
  <sheetViews>
    <sheetView workbookViewId="0">
      <selection activeCell="B22" sqref="B22"/>
    </sheetView>
  </sheetViews>
  <sheetFormatPr defaultRowHeight="14.4" x14ac:dyDescent="0.3"/>
  <cols>
    <col min="1" max="1" width="77.5546875" customWidth="1"/>
    <col min="2" max="2" width="31.44140625" bestFit="1" customWidth="1"/>
    <col min="3" max="3" width="9.109375" hidden="1" customWidth="1"/>
    <col min="8" max="8" width="36.109375" bestFit="1" customWidth="1"/>
    <col min="9" max="9" width="0" hidden="1" customWidth="1"/>
  </cols>
  <sheetData>
    <row r="1" spans="1:10" ht="26.4" thickBot="1" x14ac:dyDescent="0.55000000000000004">
      <c r="A1" s="4" t="s">
        <v>26</v>
      </c>
      <c r="B1" s="5"/>
      <c r="G1" s="265" t="s">
        <v>27</v>
      </c>
      <c r="H1" s="265"/>
      <c r="I1" s="265"/>
      <c r="J1" s="265"/>
    </row>
    <row r="2" spans="1:10" ht="15.6" x14ac:dyDescent="0.3">
      <c r="A2" s="215" t="s">
        <v>28</v>
      </c>
      <c r="B2" s="69"/>
      <c r="G2" s="194">
        <v>1</v>
      </c>
      <c r="H2" s="200" t="s">
        <v>29</v>
      </c>
    </row>
    <row r="3" spans="1:10" ht="15.6" x14ac:dyDescent="0.3">
      <c r="A3" s="216" t="s">
        <v>30</v>
      </c>
      <c r="B3" s="70"/>
      <c r="G3" s="194">
        <v>2</v>
      </c>
      <c r="H3" s="201" t="s">
        <v>31</v>
      </c>
    </row>
    <row r="4" spans="1:10" ht="15.6" x14ac:dyDescent="0.3">
      <c r="A4" s="216" t="s">
        <v>32</v>
      </c>
      <c r="B4" s="74"/>
      <c r="G4" s="194">
        <v>3</v>
      </c>
      <c r="H4" s="201" t="s">
        <v>33</v>
      </c>
    </row>
    <row r="5" spans="1:10" ht="15.6" x14ac:dyDescent="0.3">
      <c r="A5" s="216" t="s">
        <v>34</v>
      </c>
      <c r="B5" s="257"/>
      <c r="G5" s="194">
        <v>4</v>
      </c>
      <c r="H5" s="201" t="s">
        <v>35</v>
      </c>
    </row>
    <row r="6" spans="1:10" ht="15.6" x14ac:dyDescent="0.3">
      <c r="A6" s="216" t="s">
        <v>36</v>
      </c>
      <c r="B6" s="258"/>
      <c r="G6" s="194">
        <v>5</v>
      </c>
      <c r="H6" s="201" t="s">
        <v>37</v>
      </c>
    </row>
    <row r="7" spans="1:10" ht="15.6" x14ac:dyDescent="0.3">
      <c r="A7" s="216" t="s">
        <v>38</v>
      </c>
      <c r="B7" s="217"/>
      <c r="G7" s="194">
        <v>6</v>
      </c>
      <c r="H7" s="201" t="s">
        <v>39</v>
      </c>
    </row>
    <row r="8" spans="1:10" ht="36" customHeight="1" thickBot="1" x14ac:dyDescent="0.35">
      <c r="A8" s="216" t="str">
        <f>"Is "&amp;B2&amp;" interested in information on grant funding to help with alternative fuel projects?"</f>
        <v>Is  interested in information on grant funding to help with alternative fuel projects?</v>
      </c>
      <c r="B8" s="218"/>
      <c r="G8" s="194">
        <v>7</v>
      </c>
      <c r="H8" s="201" t="s">
        <v>40</v>
      </c>
    </row>
    <row r="9" spans="1:10" ht="35.25" customHeight="1" thickTop="1" thickBot="1" x14ac:dyDescent="0.35">
      <c r="A9" s="220" t="str">
        <f>"Would "&amp;B2&amp;" like a personalized summary of the GHG and GGE reductions calculated from this survey?"</f>
        <v>Would  like a personalized summary of the GHG and GGE reductions calculated from this survey?</v>
      </c>
      <c r="B9" s="221"/>
      <c r="G9" s="194">
        <v>8</v>
      </c>
      <c r="H9" s="201" t="s">
        <v>41</v>
      </c>
      <c r="I9" s="199">
        <f>IF(B15="Yes",1,IF(B21="Yes",1,0))</f>
        <v>0</v>
      </c>
    </row>
    <row r="10" spans="1:10" ht="16.2" thickBot="1" x14ac:dyDescent="0.35">
      <c r="A10" s="259" t="e">
        <f>IF(C10=List!C22,B2&amp;" is a National Clean Fleet Partner.  A survey is NOT NEEDED.","Continue")</f>
        <v>#N/A</v>
      </c>
      <c r="B10" s="260"/>
      <c r="C10" s="255" t="e">
        <f>VLOOKUP(B2,List!B22:C48,2,FALSE)</f>
        <v>#N/A</v>
      </c>
      <c r="G10" s="194">
        <v>9</v>
      </c>
      <c r="H10" s="202" t="s">
        <v>42</v>
      </c>
    </row>
    <row r="12" spans="1:10" ht="26.4" thickBot="1" x14ac:dyDescent="0.55000000000000004">
      <c r="A12" s="4" t="s">
        <v>43</v>
      </c>
      <c r="C12" s="255">
        <f>SUM(C13:C22)</f>
        <v>0</v>
      </c>
    </row>
    <row r="13" spans="1:10" x14ac:dyDescent="0.3">
      <c r="A13" s="215" t="str">
        <f>"Did "&amp;B$2&amp;" use any On-Road vehicles in "&amp;List!B$2&amp;"?"</f>
        <v>Did  use any On-Road vehicles in 2024?</v>
      </c>
      <c r="B13" s="219"/>
      <c r="C13" s="255">
        <f t="shared" ref="C13:C22" si="0">IF(B13="Yes",1,0)</f>
        <v>0</v>
      </c>
    </row>
    <row r="14" spans="1:10" ht="15" thickBot="1" x14ac:dyDescent="0.35">
      <c r="A14" s="216" t="str">
        <f>IF(B13="Yes","    Were any of the On-Road vehicles all electric vehicles or electric hybrids?","")</f>
        <v/>
      </c>
      <c r="B14" s="24"/>
      <c r="C14" s="255">
        <f t="shared" si="0"/>
        <v>0</v>
      </c>
    </row>
    <row r="15" spans="1:10" ht="31.2" customHeight="1" thickBot="1" x14ac:dyDescent="0.35">
      <c r="A15" s="216" t="str">
        <f>"    Did "&amp;B2&amp;" use any route optimization programs for any of the 'On-Road' vehicles using gasoline or diesel?"</f>
        <v xml:space="preserve">    Did  use any route optimization programs for any of the 'On-Road' vehicles using gasoline or diesel?</v>
      </c>
      <c r="B15" s="24"/>
      <c r="C15" s="255">
        <f t="shared" si="0"/>
        <v>0</v>
      </c>
      <c r="H15" s="256" t="str">
        <f>IF(B22="","&lt;---- Please answer the green cells to the right.",IF(C12=1,"The chart above has the link to the tab you need to visit.","The chart above has the links to the tabs you need to visit."))</f>
        <v>&lt;---- Please answer the green cells to the right.</v>
      </c>
    </row>
    <row r="16" spans="1:10" x14ac:dyDescent="0.3">
      <c r="A16" s="216" t="str">
        <f>"Did "&amp;B$2&amp;" use any Off of Non-Road equipment in "&amp;List!B$2&amp;"?"</f>
        <v>Did  use any Off of Non-Road equipment in 2024?</v>
      </c>
      <c r="B16" s="218"/>
      <c r="C16" s="255">
        <f t="shared" si="0"/>
        <v>0</v>
      </c>
    </row>
    <row r="17" spans="1:3" x14ac:dyDescent="0.3">
      <c r="A17" s="11" t="str">
        <f>"Did "&amp;B$2&amp;" sell any alternative fuels in "&amp;List!B$2&amp;"?"</f>
        <v>Did  sell any alternative fuels in 2024?</v>
      </c>
      <c r="B17" s="218"/>
      <c r="C17" s="255">
        <f t="shared" si="0"/>
        <v>0</v>
      </c>
    </row>
    <row r="18" spans="1:3" x14ac:dyDescent="0.3">
      <c r="A18" s="216" t="str">
        <f>"Did "&amp;B$2&amp;" use any idle reduction practices in "&amp;List!B$2&amp;"?"</f>
        <v>Did  use any idle reduction practices in 2024?</v>
      </c>
      <c r="B18" s="218"/>
      <c r="C18" s="255">
        <f t="shared" si="0"/>
        <v>0</v>
      </c>
    </row>
    <row r="19" spans="1:3" ht="28.2" customHeight="1" x14ac:dyDescent="0.3">
      <c r="A19" s="216" t="str">
        <f>"Did "&amp;B$2&amp;" establish any NEW alternative fueling infrastructure (including electric chargers) in "&amp;List!B$2&amp;"?"</f>
        <v>Did  establish any NEW alternative fueling infrastructure (including electric chargers) in 2024?</v>
      </c>
      <c r="B19" s="218"/>
      <c r="C19" s="255">
        <f t="shared" si="0"/>
        <v>0</v>
      </c>
    </row>
    <row r="20" spans="1:3" x14ac:dyDescent="0.3">
      <c r="A20" s="216" t="str">
        <f>IF(B13="Yes","    Does "&amp;B$2&amp;" have any electric chargers on site?","")</f>
        <v/>
      </c>
      <c r="B20" s="24"/>
      <c r="C20" s="255">
        <f t="shared" si="0"/>
        <v>0</v>
      </c>
    </row>
    <row r="21" spans="1:3" ht="30" customHeight="1" x14ac:dyDescent="0.3">
      <c r="A21" s="216" t="str">
        <f>"Does "&amp;B2&amp;" have an established 'commute to work' program (including teleworking, work from home, and compressed work week)?"</f>
        <v>Does  have an established 'commute to work' program (including teleworking, work from home, and compressed work week)?</v>
      </c>
      <c r="B21" s="218"/>
      <c r="C21" s="255">
        <f t="shared" si="0"/>
        <v>0</v>
      </c>
    </row>
    <row r="22" spans="1:3" ht="30" customHeight="1" thickBot="1" x14ac:dyDescent="0.35">
      <c r="A22" s="220" t="str">
        <f>"Does "&amp;B2&amp;" own any Truck Stop Electrification facilities?"</f>
        <v>Does  own any Truck Stop Electrification facilities?</v>
      </c>
      <c r="B22" s="221"/>
      <c r="C22" s="255">
        <f t="shared" si="0"/>
        <v>0</v>
      </c>
    </row>
  </sheetData>
  <sortState xmlns:xlrd2="http://schemas.microsoft.com/office/spreadsheetml/2017/richdata2" ref="A14:C19">
    <sortCondition ref="C13:C19"/>
  </sortState>
  <mergeCells count="1">
    <mergeCell ref="G1:J1"/>
  </mergeCells>
  <conditionalFormatting sqref="A10">
    <cfRule type="expression" dxfId="170" priority="1">
      <formula>$C$10="National Clean Fleet Partner"</formula>
    </cfRule>
  </conditionalFormatting>
  <conditionalFormatting sqref="B10">
    <cfRule type="expression" dxfId="169" priority="55">
      <formula>$A$10=""</formula>
    </cfRule>
  </conditionalFormatting>
  <conditionalFormatting sqref="B14:B15 B20">
    <cfRule type="expression" dxfId="168" priority="54">
      <formula>$B$13="Yes"</formula>
    </cfRule>
  </conditionalFormatting>
  <conditionalFormatting sqref="H2">
    <cfRule type="expression" dxfId="167" priority="20">
      <formula>$B$13="No"</formula>
    </cfRule>
    <cfRule type="expression" dxfId="166" priority="21">
      <formula>$B$13=""</formula>
    </cfRule>
  </conditionalFormatting>
  <conditionalFormatting sqref="H3">
    <cfRule type="expression" dxfId="165" priority="18">
      <formula>$B$14="No"</formula>
    </cfRule>
    <cfRule type="expression" dxfId="164" priority="19">
      <formula>$B$14=""</formula>
    </cfRule>
  </conditionalFormatting>
  <conditionalFormatting sqref="H4">
    <cfRule type="expression" dxfId="163" priority="16">
      <formula>$B$19="No"</formula>
    </cfRule>
    <cfRule type="expression" dxfId="162" priority="17">
      <formula>$B$19=""</formula>
    </cfRule>
  </conditionalFormatting>
  <conditionalFormatting sqref="H5">
    <cfRule type="expression" dxfId="161" priority="14">
      <formula>$B$20="No"</formula>
    </cfRule>
    <cfRule type="expression" dxfId="160" priority="15">
      <formula>$B$20=""</formula>
    </cfRule>
  </conditionalFormatting>
  <conditionalFormatting sqref="H6">
    <cfRule type="expression" dxfId="159" priority="12">
      <formula>$B$16="No"</formula>
    </cfRule>
    <cfRule type="expression" dxfId="158" priority="13">
      <formula>$B$16=""</formula>
    </cfRule>
  </conditionalFormatting>
  <conditionalFormatting sqref="H7">
    <cfRule type="expression" dxfId="157" priority="10">
      <formula>$B$18="No"</formula>
    </cfRule>
    <cfRule type="expression" dxfId="156" priority="11">
      <formula>$B$18=""</formula>
    </cfRule>
  </conditionalFormatting>
  <conditionalFormatting sqref="H8">
    <cfRule type="expression" dxfId="155" priority="8">
      <formula>$B$17="No"</formula>
    </cfRule>
    <cfRule type="expression" dxfId="154" priority="9">
      <formula>$B$17=""</formula>
    </cfRule>
  </conditionalFormatting>
  <conditionalFormatting sqref="H9">
    <cfRule type="expression" dxfId="153" priority="4">
      <formula>$I$9=0</formula>
    </cfRule>
  </conditionalFormatting>
  <conditionalFormatting sqref="H10">
    <cfRule type="expression" dxfId="152" priority="2">
      <formula>$B$22="No"</formula>
    </cfRule>
    <cfRule type="expression" dxfId="151" priority="3">
      <formula>$B$22=""</formula>
    </cfRule>
  </conditionalFormatting>
  <hyperlinks>
    <hyperlink ref="H2" location="'On Road Fleet'!A1" display="On-Road Fleet" xr:uid="{E3A37654-B24F-4F37-9E50-096379CDF45B}"/>
    <hyperlink ref="H3" location="'Electric Vehicles'!A1" display="Electric Vehicles" xr:uid="{AEB9AF18-6CDD-480F-8474-5065A3A88457}"/>
    <hyperlink ref="H5" location="'Electric Chargers'!A1" display="Electric Chargers" xr:uid="{651E9569-C5DB-4A8A-9689-095CEE06F86D}"/>
    <hyperlink ref="H6" location="'Off Non-Road Equipment'!A1" display="Off Non-Road Equipment" xr:uid="{16CEDA59-4F39-42B4-B35E-78F40E4CC1A5}"/>
    <hyperlink ref="H7" location="'Idle Reduction'!A1" display="Idle Reduction" xr:uid="{454E981E-0B8C-46EA-ADC3-E12D6BEE0477}"/>
    <hyperlink ref="H8" location="'Fuel Sales'!A1" display="Fuel Sales" xr:uid="{75FC6B55-9D39-4014-A9E3-C544537A9C27}"/>
    <hyperlink ref="H9" location="VMT!A1" display="VMT" xr:uid="{2FFA9D08-37CD-4FEF-BAA5-82A187A25D7B}"/>
    <hyperlink ref="H4" location="'New Stations'!A1" display="New Stations" xr:uid="{7DB84E0F-73BD-4D64-A3F1-050A8C72B889}"/>
    <hyperlink ref="H10" location="'Truck Stops'!A1" display="Truck Stops" xr:uid="{E4D7B018-8DDC-4237-9C2F-730EB3496515}"/>
  </hyperlink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4">
        <x14:dataValidation type="list" allowBlank="1" showInputMessage="1" showErrorMessage="1" xr:uid="{75C767EC-582C-41E1-A7D7-8BCAB7EA5285}">
          <x14:formula1>
            <xm:f>List!$B$5:$B$13</xm:f>
          </x14:formula1>
          <xm:sqref>B4</xm:sqref>
        </x14:dataValidation>
        <x14:dataValidation type="list" allowBlank="1" showInputMessage="1" showErrorMessage="1" xr:uid="{4EF8DA7C-75DA-46C7-B3A4-E9AEF5DF598A}">
          <x14:formula1>
            <xm:f>List!$B$22:$B$48</xm:f>
          </x14:formula1>
          <xm:sqref>B10</xm:sqref>
        </x14:dataValidation>
        <x14:dataValidation type="list" allowBlank="1" showInputMessage="1" showErrorMessage="1" xr:uid="{9E1E8B6D-A200-4381-BB13-A4F21085E916}">
          <x14:formula1>
            <xm:f>List!$B$16:$B$17</xm:f>
          </x14:formula1>
          <xm:sqref>B9</xm:sqref>
        </x14:dataValidation>
        <x14:dataValidation type="list" allowBlank="1" showInputMessage="1" showErrorMessage="1" xr:uid="{8103110A-6172-4218-9479-8CA9AD82BC56}">
          <x14:formula1>
            <xm:f>List!$J$25:$J$26</xm:f>
          </x14:formula1>
          <xm:sqref>B8 B13:B22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E51899-D613-4D25-A562-D5FD2B92392E}">
  <dimension ref="A1:AA31"/>
  <sheetViews>
    <sheetView workbookViewId="0">
      <selection sqref="A1:A2"/>
    </sheetView>
  </sheetViews>
  <sheetFormatPr defaultRowHeight="14.4" x14ac:dyDescent="0.3"/>
  <cols>
    <col min="1" max="1" width="25.6640625" bestFit="1" customWidth="1"/>
    <col min="2" max="2" width="27.88671875" bestFit="1" customWidth="1"/>
    <col min="3" max="3" width="20" bestFit="1" customWidth="1"/>
    <col min="4" max="4" width="17.5546875" bestFit="1" customWidth="1"/>
    <col min="5" max="6" width="23.33203125" customWidth="1"/>
    <col min="7" max="7" width="51.33203125" bestFit="1" customWidth="1"/>
    <col min="8" max="8" width="18.109375" customWidth="1"/>
    <col min="9" max="9" width="26.44140625" customWidth="1"/>
    <col min="10" max="10" width="27.33203125" customWidth="1"/>
    <col min="11" max="11" width="22.6640625" customWidth="1"/>
    <col min="12" max="12" width="25.88671875" customWidth="1"/>
    <col min="13" max="13" width="18" customWidth="1"/>
    <col min="14" max="14" width="25.6640625" customWidth="1"/>
    <col min="15" max="15" width="19.33203125" customWidth="1"/>
    <col min="16" max="16" width="25.33203125" customWidth="1"/>
    <col min="17" max="17" width="22.88671875" customWidth="1"/>
    <col min="18" max="18" width="14.6640625" customWidth="1"/>
    <col min="19" max="19" width="18.44140625" bestFit="1" customWidth="1"/>
    <col min="20" max="20" width="16.33203125" bestFit="1" customWidth="1"/>
    <col min="21" max="21" width="11.44140625" hidden="1" customWidth="1"/>
    <col min="22" max="23" width="6.6640625" hidden="1" customWidth="1"/>
    <col min="24" max="24" width="9.33203125" hidden="1" customWidth="1"/>
    <col min="25" max="25" width="10.33203125" hidden="1" customWidth="1"/>
    <col min="26" max="26" width="8.88671875" hidden="1" customWidth="1"/>
  </cols>
  <sheetData>
    <row r="1" spans="1:27" ht="26.4" customHeight="1" thickBot="1" x14ac:dyDescent="0.45">
      <c r="A1" s="277" t="s">
        <v>44</v>
      </c>
      <c r="B1" s="270" t="s">
        <v>45</v>
      </c>
      <c r="C1" s="271"/>
      <c r="D1" s="271"/>
      <c r="E1" s="272"/>
      <c r="F1" s="273" t="s">
        <v>46</v>
      </c>
      <c r="G1" s="274"/>
      <c r="H1" s="274"/>
      <c r="I1" s="274"/>
      <c r="J1" s="275" t="s">
        <v>47</v>
      </c>
      <c r="K1" s="276"/>
      <c r="L1" s="279" t="s">
        <v>48</v>
      </c>
      <c r="M1" s="275"/>
      <c r="N1" s="275"/>
      <c r="O1" s="275"/>
      <c r="P1" s="276"/>
      <c r="Q1" s="270" t="s">
        <v>49</v>
      </c>
      <c r="R1" s="271"/>
      <c r="S1" s="271"/>
      <c r="T1" s="272"/>
      <c r="AA1" s="267" t="s">
        <v>50</v>
      </c>
    </row>
    <row r="2" spans="1:27" ht="47.4" thickBot="1" x14ac:dyDescent="0.35">
      <c r="A2" s="278"/>
      <c r="B2" s="90" t="s">
        <v>51</v>
      </c>
      <c r="C2" s="91" t="s">
        <v>52</v>
      </c>
      <c r="D2" s="91" t="s">
        <v>53</v>
      </c>
      <c r="E2" s="92" t="s">
        <v>54</v>
      </c>
      <c r="F2" s="58" t="s">
        <v>55</v>
      </c>
      <c r="G2" s="93" t="s">
        <v>56</v>
      </c>
      <c r="H2" s="93" t="s">
        <v>57</v>
      </c>
      <c r="I2" s="94" t="s">
        <v>58</v>
      </c>
      <c r="J2" s="95" t="s">
        <v>59</v>
      </c>
      <c r="K2" s="95" t="s">
        <v>60</v>
      </c>
      <c r="L2" s="96" t="s">
        <v>61</v>
      </c>
      <c r="M2" s="97" t="s">
        <v>62</v>
      </c>
      <c r="N2" s="97" t="s">
        <v>63</v>
      </c>
      <c r="O2" s="98" t="s">
        <v>64</v>
      </c>
      <c r="P2" s="95" t="s">
        <v>65</v>
      </c>
      <c r="Q2" s="96" t="s">
        <v>66</v>
      </c>
      <c r="R2" s="97" t="s">
        <v>67</v>
      </c>
      <c r="S2" s="97" t="s">
        <v>68</v>
      </c>
      <c r="T2" s="98" t="s">
        <v>69</v>
      </c>
      <c r="U2" s="2" t="s">
        <v>70</v>
      </c>
      <c r="V2" s="133" t="s">
        <v>71</v>
      </c>
      <c r="W2" s="133" t="s">
        <v>72</v>
      </c>
      <c r="X2" s="66" t="s">
        <v>73</v>
      </c>
      <c r="Y2" s="2" t="s">
        <v>74</v>
      </c>
      <c r="AA2" s="268"/>
    </row>
    <row r="3" spans="1:27" x14ac:dyDescent="0.3">
      <c r="A3" s="35">
        <v>1</v>
      </c>
      <c r="B3" s="31"/>
      <c r="C3" s="9"/>
      <c r="D3" s="9"/>
      <c r="E3" s="10"/>
      <c r="F3" s="45"/>
      <c r="G3" s="43"/>
      <c r="H3" s="39"/>
      <c r="I3" s="51"/>
      <c r="J3" s="8"/>
      <c r="K3" s="41"/>
      <c r="L3" s="31"/>
      <c r="M3" s="32"/>
      <c r="N3" s="32"/>
      <c r="O3" s="33"/>
      <c r="P3" s="160"/>
      <c r="Q3" s="164"/>
      <c r="R3" s="33"/>
      <c r="S3" s="33"/>
      <c r="T3" s="34"/>
      <c r="U3">
        <f>IF(C3=List!D$10,1,IF(C3=List!D$11,1,IF(C3=List!D$12,1,0)))</f>
        <v>0</v>
      </c>
      <c r="V3">
        <f>IF(B3=List!D$2,1,0)</f>
        <v>0</v>
      </c>
      <c r="W3">
        <f>IF(C3=List!D$7,1,IF(C3=List!D$8,1,0))</f>
        <v>0</v>
      </c>
      <c r="X3">
        <f>IF(I3="Yes",1,0)</f>
        <v>0</v>
      </c>
      <c r="Y3">
        <f>IF(V3+W3+X3=3,1,0)</f>
        <v>0</v>
      </c>
      <c r="AA3" s="268"/>
    </row>
    <row r="4" spans="1:27" x14ac:dyDescent="0.3">
      <c r="A4" s="36">
        <f>1+A3</f>
        <v>2</v>
      </c>
      <c r="B4" s="22"/>
      <c r="C4" s="6"/>
      <c r="D4" s="6"/>
      <c r="E4" s="40"/>
      <c r="F4" s="45"/>
      <c r="G4" s="43"/>
      <c r="H4" s="39"/>
      <c r="I4" s="51"/>
      <c r="J4" s="11"/>
      <c r="K4" s="53"/>
      <c r="L4" s="22"/>
      <c r="M4" s="23"/>
      <c r="N4" s="23"/>
      <c r="O4" s="3"/>
      <c r="P4" s="161"/>
      <c r="Q4" s="165"/>
      <c r="R4" s="3"/>
      <c r="S4" s="3"/>
      <c r="T4" s="24"/>
      <c r="U4">
        <f>IF(C4=List!D$10,1,IF(C4=List!D$11,1,IF(C4=List!D$12,1,0)))</f>
        <v>0</v>
      </c>
      <c r="V4">
        <f>IF(B4=List!D$2,1,0)</f>
        <v>0</v>
      </c>
      <c r="W4">
        <f>IF(C4=List!D$7,1,IF(C4=List!D$8,1,0))</f>
        <v>0</v>
      </c>
      <c r="X4">
        <f t="shared" ref="X4:X27" si="0">IF(I4="Yes",1,0)</f>
        <v>0</v>
      </c>
      <c r="Y4">
        <f t="shared" ref="Y4:Y27" si="1">IF(V4+W4+X4=3,1,0)</f>
        <v>0</v>
      </c>
      <c r="AA4" s="268"/>
    </row>
    <row r="5" spans="1:27" x14ac:dyDescent="0.3">
      <c r="A5" s="36">
        <f t="shared" ref="A5:A27" si="2">1+A4</f>
        <v>3</v>
      </c>
      <c r="B5" s="22"/>
      <c r="C5" s="6"/>
      <c r="D5" s="6"/>
      <c r="E5" s="40"/>
      <c r="F5" s="45"/>
      <c r="G5" s="43"/>
      <c r="H5" s="39"/>
      <c r="I5" s="51"/>
      <c r="J5" s="11"/>
      <c r="K5" s="53"/>
      <c r="L5" s="22"/>
      <c r="M5" s="23"/>
      <c r="N5" s="23"/>
      <c r="O5" s="3"/>
      <c r="P5" s="161"/>
      <c r="Q5" s="165"/>
      <c r="R5" s="3"/>
      <c r="S5" s="3"/>
      <c r="T5" s="24"/>
      <c r="U5">
        <f>IF(C5=List!D$10,1,IF(C5=List!D$11,1,IF(C5=List!D$12,1,0)))</f>
        <v>0</v>
      </c>
      <c r="V5">
        <f>IF(B5=List!D$2,1,0)</f>
        <v>0</v>
      </c>
      <c r="W5">
        <f>IF(C5=List!D$7,1,IF(C5=List!D$8,1,0))</f>
        <v>0</v>
      </c>
      <c r="X5">
        <f t="shared" si="0"/>
        <v>0</v>
      </c>
      <c r="Y5">
        <f t="shared" si="1"/>
        <v>0</v>
      </c>
      <c r="AA5" s="268"/>
    </row>
    <row r="6" spans="1:27" x14ac:dyDescent="0.3">
      <c r="A6" s="36">
        <f t="shared" si="2"/>
        <v>4</v>
      </c>
      <c r="B6" s="22"/>
      <c r="C6" s="6"/>
      <c r="D6" s="6"/>
      <c r="E6" s="40"/>
      <c r="F6" s="45"/>
      <c r="G6" s="43"/>
      <c r="H6" s="39"/>
      <c r="I6" s="51"/>
      <c r="J6" s="11"/>
      <c r="K6" s="53"/>
      <c r="L6" s="22"/>
      <c r="M6" s="23"/>
      <c r="N6" s="23"/>
      <c r="O6" s="3"/>
      <c r="P6" s="161"/>
      <c r="Q6" s="165"/>
      <c r="R6" s="3"/>
      <c r="S6" s="3"/>
      <c r="T6" s="24"/>
      <c r="U6">
        <f>IF(C6=List!D$10,1,IF(C6=List!D$11,1,IF(C6=List!D$12,1,0)))</f>
        <v>0</v>
      </c>
      <c r="V6">
        <f>IF(B6=List!D$2,1,0)</f>
        <v>0</v>
      </c>
      <c r="W6">
        <f>IF(C6=List!D$7,1,IF(C6=List!D$8,1,0))</f>
        <v>0</v>
      </c>
      <c r="X6">
        <f t="shared" si="0"/>
        <v>0</v>
      </c>
      <c r="Y6">
        <f t="shared" si="1"/>
        <v>0</v>
      </c>
      <c r="AA6" s="268"/>
    </row>
    <row r="7" spans="1:27" x14ac:dyDescent="0.3">
      <c r="A7" s="36">
        <f t="shared" si="2"/>
        <v>5</v>
      </c>
      <c r="B7" s="22"/>
      <c r="C7" s="6"/>
      <c r="D7" s="6"/>
      <c r="E7" s="40"/>
      <c r="F7" s="45"/>
      <c r="G7" s="43"/>
      <c r="H7" s="39"/>
      <c r="I7" s="51"/>
      <c r="J7" s="11"/>
      <c r="K7" s="53"/>
      <c r="L7" s="22"/>
      <c r="M7" s="23"/>
      <c r="N7" s="23"/>
      <c r="O7" s="3"/>
      <c r="P7" s="161"/>
      <c r="Q7" s="165"/>
      <c r="R7" s="3"/>
      <c r="S7" s="3"/>
      <c r="T7" s="24"/>
      <c r="U7">
        <f>IF(C7=List!D$10,1,IF(C7=List!D$11,1,IF(C7=List!D$12,1,0)))</f>
        <v>0</v>
      </c>
      <c r="V7">
        <f>IF(B7=List!D$2,1,0)</f>
        <v>0</v>
      </c>
      <c r="W7">
        <f>IF(C7=List!D$7,1,IF(C7=List!D$8,1,0))</f>
        <v>0</v>
      </c>
      <c r="X7">
        <f t="shared" si="0"/>
        <v>0</v>
      </c>
      <c r="Y7">
        <f t="shared" si="1"/>
        <v>0</v>
      </c>
      <c r="AA7" s="268"/>
    </row>
    <row r="8" spans="1:27" x14ac:dyDescent="0.3">
      <c r="A8" s="36">
        <f t="shared" si="2"/>
        <v>6</v>
      </c>
      <c r="B8" s="22"/>
      <c r="C8" s="6"/>
      <c r="D8" s="6"/>
      <c r="E8" s="40"/>
      <c r="F8" s="45"/>
      <c r="G8" s="43"/>
      <c r="H8" s="39"/>
      <c r="I8" s="51"/>
      <c r="J8" s="11"/>
      <c r="K8" s="53"/>
      <c r="L8" s="22"/>
      <c r="M8" s="23"/>
      <c r="N8" s="23"/>
      <c r="O8" s="3"/>
      <c r="P8" s="161"/>
      <c r="Q8" s="165"/>
      <c r="R8" s="3"/>
      <c r="S8" s="3"/>
      <c r="T8" s="24"/>
      <c r="U8">
        <f>IF(C8=List!D$10,1,IF(C8=List!D$11,1,IF(C8=List!D$12,1,0)))</f>
        <v>0</v>
      </c>
      <c r="V8">
        <f>IF(B8=List!D$2,1,0)</f>
        <v>0</v>
      </c>
      <c r="W8">
        <f>IF(C8=List!D$7,1,IF(C8=List!D$8,1,0))</f>
        <v>0</v>
      </c>
      <c r="X8">
        <f t="shared" si="0"/>
        <v>0</v>
      </c>
      <c r="Y8">
        <f t="shared" si="1"/>
        <v>0</v>
      </c>
      <c r="AA8" s="268"/>
    </row>
    <row r="9" spans="1:27" x14ac:dyDescent="0.3">
      <c r="A9" s="36">
        <f t="shared" si="2"/>
        <v>7</v>
      </c>
      <c r="B9" s="22"/>
      <c r="C9" s="6"/>
      <c r="D9" s="6"/>
      <c r="E9" s="40"/>
      <c r="F9" s="45"/>
      <c r="G9" s="43"/>
      <c r="H9" s="39"/>
      <c r="I9" s="51"/>
      <c r="J9" s="11"/>
      <c r="K9" s="53"/>
      <c r="L9" s="22"/>
      <c r="M9" s="23"/>
      <c r="N9" s="23"/>
      <c r="O9" s="3"/>
      <c r="P9" s="161"/>
      <c r="Q9" s="165"/>
      <c r="R9" s="3"/>
      <c r="S9" s="3"/>
      <c r="T9" s="24"/>
      <c r="U9">
        <f>IF(C9=List!D$10,1,IF(C9=List!D$11,1,IF(C9=List!D$12,1,0)))</f>
        <v>0</v>
      </c>
      <c r="V9">
        <f>IF(B9=List!D$2,1,0)</f>
        <v>0</v>
      </c>
      <c r="W9">
        <f>IF(C9=List!D$7,1,IF(C9=List!D$8,1,0))</f>
        <v>0</v>
      </c>
      <c r="X9">
        <f t="shared" si="0"/>
        <v>0</v>
      </c>
      <c r="Y9">
        <f t="shared" si="1"/>
        <v>0</v>
      </c>
      <c r="AA9" s="268"/>
    </row>
    <row r="10" spans="1:27" x14ac:dyDescent="0.3">
      <c r="A10" s="36">
        <f t="shared" si="2"/>
        <v>8</v>
      </c>
      <c r="B10" s="22"/>
      <c r="C10" s="6"/>
      <c r="D10" s="6"/>
      <c r="E10" s="40"/>
      <c r="F10" s="45"/>
      <c r="G10" s="43"/>
      <c r="H10" s="39"/>
      <c r="I10" s="51"/>
      <c r="J10" s="11"/>
      <c r="K10" s="53"/>
      <c r="L10" s="22"/>
      <c r="M10" s="23"/>
      <c r="N10" s="23"/>
      <c r="O10" s="3"/>
      <c r="P10" s="161"/>
      <c r="Q10" s="165"/>
      <c r="R10" s="3"/>
      <c r="S10" s="3"/>
      <c r="T10" s="24"/>
      <c r="U10">
        <f>IF(C10=List!D$10,1,IF(C10=List!D$11,1,IF(C10=List!D$12,1,0)))</f>
        <v>0</v>
      </c>
      <c r="V10">
        <f>IF(B10=List!D$2,1,0)</f>
        <v>0</v>
      </c>
      <c r="W10">
        <f>IF(C10=List!D$7,1,IF(C10=List!D$8,1,0))</f>
        <v>0</v>
      </c>
      <c r="X10">
        <f t="shared" si="0"/>
        <v>0</v>
      </c>
      <c r="Y10">
        <f t="shared" si="1"/>
        <v>0</v>
      </c>
      <c r="AA10" s="268"/>
    </row>
    <row r="11" spans="1:27" x14ac:dyDescent="0.3">
      <c r="A11" s="36">
        <f t="shared" si="2"/>
        <v>9</v>
      </c>
      <c r="B11" s="22"/>
      <c r="C11" s="6"/>
      <c r="D11" s="6"/>
      <c r="E11" s="40"/>
      <c r="F11" s="45"/>
      <c r="G11" s="43"/>
      <c r="H11" s="39"/>
      <c r="I11" s="51"/>
      <c r="J11" s="11"/>
      <c r="K11" s="53"/>
      <c r="L11" s="22"/>
      <c r="M11" s="23"/>
      <c r="N11" s="23"/>
      <c r="O11" s="3"/>
      <c r="P11" s="161"/>
      <c r="Q11" s="165"/>
      <c r="R11" s="3"/>
      <c r="S11" s="3"/>
      <c r="T11" s="24"/>
      <c r="U11">
        <f>IF(C11=List!D$10,1,IF(C11=List!D$11,1,IF(C11=List!D$12,1,0)))</f>
        <v>0</v>
      </c>
      <c r="V11">
        <f>IF(B11=List!D$2,1,0)</f>
        <v>0</v>
      </c>
      <c r="W11">
        <f>IF(C11=List!D$7,1,IF(C11=List!D$8,1,0))</f>
        <v>0</v>
      </c>
      <c r="X11">
        <f t="shared" si="0"/>
        <v>0</v>
      </c>
      <c r="Y11">
        <f t="shared" si="1"/>
        <v>0</v>
      </c>
      <c r="AA11" s="268"/>
    </row>
    <row r="12" spans="1:27" x14ac:dyDescent="0.3">
      <c r="A12" s="36">
        <f t="shared" si="2"/>
        <v>10</v>
      </c>
      <c r="B12" s="22"/>
      <c r="C12" s="6"/>
      <c r="D12" s="6"/>
      <c r="E12" s="40"/>
      <c r="F12" s="45"/>
      <c r="G12" s="43"/>
      <c r="H12" s="39"/>
      <c r="I12" s="51"/>
      <c r="J12" s="11"/>
      <c r="K12" s="53"/>
      <c r="L12" s="22"/>
      <c r="M12" s="23"/>
      <c r="N12" s="23"/>
      <c r="O12" s="3"/>
      <c r="P12" s="161"/>
      <c r="Q12" s="165"/>
      <c r="R12" s="3"/>
      <c r="S12" s="3"/>
      <c r="T12" s="24"/>
      <c r="U12">
        <f>IF(C12=List!D$10,1,IF(C12=List!D$11,1,IF(C12=List!D$12,1,0)))</f>
        <v>0</v>
      </c>
      <c r="V12">
        <f>IF(B12=List!D$2,1,0)</f>
        <v>0</v>
      </c>
      <c r="W12">
        <f>IF(C12=List!D$7,1,IF(C12=List!D$8,1,0))</f>
        <v>0</v>
      </c>
      <c r="X12">
        <f t="shared" si="0"/>
        <v>0</v>
      </c>
      <c r="Y12">
        <f t="shared" si="1"/>
        <v>0</v>
      </c>
      <c r="AA12" s="268"/>
    </row>
    <row r="13" spans="1:27" x14ac:dyDescent="0.3">
      <c r="A13" s="36">
        <f t="shared" si="2"/>
        <v>11</v>
      </c>
      <c r="B13" s="22"/>
      <c r="C13" s="6"/>
      <c r="D13" s="6"/>
      <c r="E13" s="40"/>
      <c r="F13" s="45"/>
      <c r="G13" s="43"/>
      <c r="H13" s="39"/>
      <c r="I13" s="51"/>
      <c r="J13" s="11"/>
      <c r="K13" s="53"/>
      <c r="L13" s="22"/>
      <c r="M13" s="23"/>
      <c r="N13" s="23"/>
      <c r="O13" s="3"/>
      <c r="P13" s="161"/>
      <c r="Q13" s="165"/>
      <c r="R13" s="3"/>
      <c r="S13" s="3"/>
      <c r="T13" s="24"/>
      <c r="U13">
        <f>IF(C13=List!D$10,1,IF(C13=List!D$11,1,IF(C13=List!D$12,1,0)))</f>
        <v>0</v>
      </c>
      <c r="V13">
        <f>IF(B13=List!D$2,1,0)</f>
        <v>0</v>
      </c>
      <c r="W13">
        <f>IF(C13=List!D$7,1,IF(C13=List!D$8,1,0))</f>
        <v>0</v>
      </c>
      <c r="X13">
        <f t="shared" si="0"/>
        <v>0</v>
      </c>
      <c r="Y13">
        <f t="shared" si="1"/>
        <v>0</v>
      </c>
      <c r="AA13" s="268"/>
    </row>
    <row r="14" spans="1:27" x14ac:dyDescent="0.3">
      <c r="A14" s="36">
        <f t="shared" si="2"/>
        <v>12</v>
      </c>
      <c r="B14" s="22"/>
      <c r="C14" s="6"/>
      <c r="D14" s="6"/>
      <c r="E14" s="40"/>
      <c r="F14" s="45"/>
      <c r="G14" s="43"/>
      <c r="H14" s="39"/>
      <c r="I14" s="51"/>
      <c r="J14" s="11"/>
      <c r="K14" s="53"/>
      <c r="L14" s="22"/>
      <c r="M14" s="23"/>
      <c r="N14" s="23"/>
      <c r="O14" s="3"/>
      <c r="P14" s="161"/>
      <c r="Q14" s="165"/>
      <c r="R14" s="3"/>
      <c r="S14" s="3"/>
      <c r="T14" s="24"/>
      <c r="U14">
        <f>IF(C14=List!D$10,1,IF(C14=List!D$11,1,IF(C14=List!D$12,1,0)))</f>
        <v>0</v>
      </c>
      <c r="V14">
        <f>IF(B14=List!D$2,1,0)</f>
        <v>0</v>
      </c>
      <c r="W14">
        <f>IF(C14=List!D$7,1,IF(C14=List!D$8,1,0))</f>
        <v>0</v>
      </c>
      <c r="X14">
        <f t="shared" si="0"/>
        <v>0</v>
      </c>
      <c r="Y14">
        <f t="shared" si="1"/>
        <v>0</v>
      </c>
      <c r="AA14" s="268"/>
    </row>
    <row r="15" spans="1:27" x14ac:dyDescent="0.3">
      <c r="A15" s="36">
        <f t="shared" si="2"/>
        <v>13</v>
      </c>
      <c r="B15" s="22"/>
      <c r="C15" s="6"/>
      <c r="D15" s="6"/>
      <c r="E15" s="40"/>
      <c r="F15" s="45"/>
      <c r="G15" s="43"/>
      <c r="H15" s="39"/>
      <c r="I15" s="51"/>
      <c r="J15" s="11"/>
      <c r="K15" s="53"/>
      <c r="L15" s="22"/>
      <c r="M15" s="23"/>
      <c r="N15" s="23"/>
      <c r="O15" s="3"/>
      <c r="P15" s="161"/>
      <c r="Q15" s="165"/>
      <c r="R15" s="3"/>
      <c r="S15" s="3"/>
      <c r="T15" s="24"/>
      <c r="U15">
        <f>IF(C15=List!D$10,1,IF(C15=List!D$11,1,IF(C15=List!D$12,1,0)))</f>
        <v>0</v>
      </c>
      <c r="V15">
        <f>IF(B15=List!D$2,1,0)</f>
        <v>0</v>
      </c>
      <c r="W15">
        <f>IF(C15=List!D$7,1,IF(C15=List!D$8,1,0))</f>
        <v>0</v>
      </c>
      <c r="X15">
        <f t="shared" si="0"/>
        <v>0</v>
      </c>
      <c r="Y15">
        <f t="shared" si="1"/>
        <v>0</v>
      </c>
      <c r="AA15" s="268"/>
    </row>
    <row r="16" spans="1:27" x14ac:dyDescent="0.3">
      <c r="A16" s="36">
        <f t="shared" si="2"/>
        <v>14</v>
      </c>
      <c r="B16" s="22"/>
      <c r="C16" s="6"/>
      <c r="D16" s="6"/>
      <c r="E16" s="40"/>
      <c r="F16" s="45"/>
      <c r="G16" s="43"/>
      <c r="H16" s="39"/>
      <c r="I16" s="51"/>
      <c r="J16" s="11"/>
      <c r="K16" s="53"/>
      <c r="L16" s="22"/>
      <c r="M16" s="23"/>
      <c r="N16" s="23"/>
      <c r="O16" s="3"/>
      <c r="P16" s="161"/>
      <c r="Q16" s="165"/>
      <c r="R16" s="3"/>
      <c r="S16" s="3"/>
      <c r="T16" s="24"/>
      <c r="U16">
        <f>IF(C16=List!D$10,1,IF(C16=List!D$11,1,IF(C16=List!D$12,1,0)))</f>
        <v>0</v>
      </c>
      <c r="V16">
        <f>IF(B16=List!D$2,1,0)</f>
        <v>0</v>
      </c>
      <c r="W16">
        <f>IF(C16=List!D$7,1,IF(C16=List!D$8,1,0))</f>
        <v>0</v>
      </c>
      <c r="X16">
        <f t="shared" si="0"/>
        <v>0</v>
      </c>
      <c r="Y16">
        <f t="shared" si="1"/>
        <v>0</v>
      </c>
      <c r="AA16" s="268"/>
    </row>
    <row r="17" spans="1:27" x14ac:dyDescent="0.3">
      <c r="A17" s="36">
        <f t="shared" si="2"/>
        <v>15</v>
      </c>
      <c r="B17" s="22"/>
      <c r="C17" s="6"/>
      <c r="D17" s="6"/>
      <c r="E17" s="40"/>
      <c r="F17" s="45"/>
      <c r="G17" s="43"/>
      <c r="H17" s="39"/>
      <c r="I17" s="51"/>
      <c r="J17" s="11"/>
      <c r="K17" s="53"/>
      <c r="L17" s="22"/>
      <c r="M17" s="23"/>
      <c r="N17" s="23"/>
      <c r="O17" s="3"/>
      <c r="P17" s="161"/>
      <c r="Q17" s="165"/>
      <c r="R17" s="3"/>
      <c r="S17" s="3"/>
      <c r="T17" s="24"/>
      <c r="U17">
        <f>IF(C17=List!D$10,1,IF(C17=List!D$11,1,IF(C17=List!D$12,1,0)))</f>
        <v>0</v>
      </c>
      <c r="V17">
        <f>IF(B17=List!D$2,1,0)</f>
        <v>0</v>
      </c>
      <c r="W17">
        <f>IF(C17=List!D$7,1,IF(C17=List!D$8,1,0))</f>
        <v>0</v>
      </c>
      <c r="X17">
        <f t="shared" si="0"/>
        <v>0</v>
      </c>
      <c r="Y17">
        <f t="shared" si="1"/>
        <v>0</v>
      </c>
      <c r="AA17" s="268"/>
    </row>
    <row r="18" spans="1:27" x14ac:dyDescent="0.3">
      <c r="A18" s="36">
        <f t="shared" si="2"/>
        <v>16</v>
      </c>
      <c r="B18" s="22"/>
      <c r="C18" s="6"/>
      <c r="D18" s="6"/>
      <c r="E18" s="40"/>
      <c r="F18" s="45"/>
      <c r="G18" s="43"/>
      <c r="H18" s="39"/>
      <c r="I18" s="51"/>
      <c r="J18" s="11"/>
      <c r="K18" s="53"/>
      <c r="L18" s="22"/>
      <c r="M18" s="23"/>
      <c r="N18" s="23"/>
      <c r="O18" s="3"/>
      <c r="P18" s="161"/>
      <c r="Q18" s="165"/>
      <c r="R18" s="3"/>
      <c r="S18" s="3"/>
      <c r="T18" s="24"/>
      <c r="U18">
        <f>IF(C18=List!D$10,1,IF(C18=List!D$11,1,IF(C18=List!D$12,1,0)))</f>
        <v>0</v>
      </c>
      <c r="V18">
        <f>IF(B18=List!D$2,1,0)</f>
        <v>0</v>
      </c>
      <c r="W18">
        <f>IF(C18=List!D$7,1,IF(C18=List!D$8,1,0))</f>
        <v>0</v>
      </c>
      <c r="X18">
        <f t="shared" si="0"/>
        <v>0</v>
      </c>
      <c r="Y18">
        <f t="shared" si="1"/>
        <v>0</v>
      </c>
      <c r="AA18" s="268"/>
    </row>
    <row r="19" spans="1:27" x14ac:dyDescent="0.3">
      <c r="A19" s="36">
        <f t="shared" si="2"/>
        <v>17</v>
      </c>
      <c r="B19" s="22"/>
      <c r="C19" s="6"/>
      <c r="D19" s="6"/>
      <c r="E19" s="40"/>
      <c r="F19" s="45"/>
      <c r="G19" s="43"/>
      <c r="H19" s="39"/>
      <c r="I19" s="51"/>
      <c r="J19" s="11"/>
      <c r="K19" s="53"/>
      <c r="L19" s="22"/>
      <c r="M19" s="23"/>
      <c r="N19" s="23"/>
      <c r="O19" s="3"/>
      <c r="P19" s="161"/>
      <c r="Q19" s="165"/>
      <c r="R19" s="3"/>
      <c r="S19" s="3"/>
      <c r="T19" s="24"/>
      <c r="U19">
        <f>IF(C19=List!D$10,1,IF(C19=List!D$11,1,IF(C19=List!D$12,1,0)))</f>
        <v>0</v>
      </c>
      <c r="V19">
        <f>IF(B19=List!D$2,1,0)</f>
        <v>0</v>
      </c>
      <c r="W19">
        <f>IF(C19=List!D$7,1,IF(C19=List!D$8,1,0))</f>
        <v>0</v>
      </c>
      <c r="X19">
        <f t="shared" si="0"/>
        <v>0</v>
      </c>
      <c r="Y19">
        <f t="shared" si="1"/>
        <v>0</v>
      </c>
      <c r="AA19" s="268"/>
    </row>
    <row r="20" spans="1:27" x14ac:dyDescent="0.3">
      <c r="A20" s="36">
        <f t="shared" si="2"/>
        <v>18</v>
      </c>
      <c r="B20" s="22"/>
      <c r="C20" s="6"/>
      <c r="D20" s="6"/>
      <c r="E20" s="40"/>
      <c r="F20" s="45"/>
      <c r="G20" s="43"/>
      <c r="H20" s="39"/>
      <c r="I20" s="51"/>
      <c r="J20" s="11"/>
      <c r="K20" s="53"/>
      <c r="L20" s="22"/>
      <c r="M20" s="23"/>
      <c r="N20" s="23"/>
      <c r="O20" s="3"/>
      <c r="P20" s="161"/>
      <c r="Q20" s="165"/>
      <c r="R20" s="3"/>
      <c r="S20" s="3"/>
      <c r="T20" s="24"/>
      <c r="U20">
        <f>IF(C20=List!D$10,1,IF(C20=List!D$11,1,IF(C20=List!D$12,1,0)))</f>
        <v>0</v>
      </c>
      <c r="V20">
        <f>IF(B20=List!D$2,1,0)</f>
        <v>0</v>
      </c>
      <c r="W20">
        <f>IF(C20=List!D$7,1,IF(C20=List!D$8,1,0))</f>
        <v>0</v>
      </c>
      <c r="X20">
        <f t="shared" si="0"/>
        <v>0</v>
      </c>
      <c r="Y20">
        <f t="shared" si="1"/>
        <v>0</v>
      </c>
      <c r="AA20" s="268"/>
    </row>
    <row r="21" spans="1:27" x14ac:dyDescent="0.3">
      <c r="A21" s="36">
        <f t="shared" si="2"/>
        <v>19</v>
      </c>
      <c r="B21" s="22"/>
      <c r="C21" s="6"/>
      <c r="D21" s="6"/>
      <c r="E21" s="40"/>
      <c r="F21" s="45"/>
      <c r="G21" s="43"/>
      <c r="H21" s="39"/>
      <c r="I21" s="51"/>
      <c r="J21" s="11"/>
      <c r="K21" s="53"/>
      <c r="L21" s="22"/>
      <c r="M21" s="23"/>
      <c r="N21" s="23"/>
      <c r="O21" s="3"/>
      <c r="P21" s="161"/>
      <c r="Q21" s="165"/>
      <c r="R21" s="3"/>
      <c r="S21" s="3"/>
      <c r="T21" s="24"/>
      <c r="U21">
        <f>IF(C21=List!D$10,1,IF(C21=List!D$11,1,IF(C21=List!D$12,1,0)))</f>
        <v>0</v>
      </c>
      <c r="V21">
        <f>IF(B21=List!D$2,1,0)</f>
        <v>0</v>
      </c>
      <c r="W21">
        <f>IF(C21=List!D$7,1,IF(C21=List!D$8,1,0))</f>
        <v>0</v>
      </c>
      <c r="X21">
        <f t="shared" si="0"/>
        <v>0</v>
      </c>
      <c r="Y21">
        <f t="shared" si="1"/>
        <v>0</v>
      </c>
      <c r="AA21" s="268"/>
    </row>
    <row r="22" spans="1:27" x14ac:dyDescent="0.3">
      <c r="A22" s="36">
        <f t="shared" si="2"/>
        <v>20</v>
      </c>
      <c r="B22" s="22"/>
      <c r="C22" s="6"/>
      <c r="D22" s="6"/>
      <c r="E22" s="40"/>
      <c r="F22" s="45"/>
      <c r="G22" s="43"/>
      <c r="H22" s="39"/>
      <c r="I22" s="51"/>
      <c r="J22" s="11"/>
      <c r="K22" s="53"/>
      <c r="L22" s="22"/>
      <c r="M22" s="23"/>
      <c r="N22" s="23"/>
      <c r="O22" s="3"/>
      <c r="P22" s="161"/>
      <c r="Q22" s="165"/>
      <c r="R22" s="3"/>
      <c r="S22" s="3"/>
      <c r="T22" s="24"/>
      <c r="U22">
        <f>IF(C22=List!D$10,1,IF(C22=List!D$11,1,IF(C22=List!D$12,1,0)))</f>
        <v>0</v>
      </c>
      <c r="V22">
        <f>IF(B22=List!D$2,1,0)</f>
        <v>0</v>
      </c>
      <c r="W22">
        <f>IF(C22=List!D$7,1,IF(C22=List!D$8,1,0))</f>
        <v>0</v>
      </c>
      <c r="X22">
        <f t="shared" si="0"/>
        <v>0</v>
      </c>
      <c r="Y22">
        <f t="shared" si="1"/>
        <v>0</v>
      </c>
      <c r="AA22" s="268"/>
    </row>
    <row r="23" spans="1:27" x14ac:dyDescent="0.3">
      <c r="A23" s="36">
        <f t="shared" si="2"/>
        <v>21</v>
      </c>
      <c r="B23" s="22"/>
      <c r="C23" s="6"/>
      <c r="D23" s="6"/>
      <c r="E23" s="40"/>
      <c r="F23" s="45"/>
      <c r="G23" s="43"/>
      <c r="H23" s="39"/>
      <c r="I23" s="51"/>
      <c r="J23" s="11"/>
      <c r="K23" s="53"/>
      <c r="L23" s="22"/>
      <c r="M23" s="23"/>
      <c r="N23" s="23"/>
      <c r="O23" s="3"/>
      <c r="P23" s="161"/>
      <c r="Q23" s="165"/>
      <c r="R23" s="3"/>
      <c r="S23" s="3"/>
      <c r="T23" s="24"/>
      <c r="U23">
        <f>IF(C23=List!D$10,1,IF(C23=List!D$11,1,IF(C23=List!D$12,1,0)))</f>
        <v>0</v>
      </c>
      <c r="V23">
        <f>IF(B23=List!D$2,1,0)</f>
        <v>0</v>
      </c>
      <c r="W23">
        <f>IF(C23=List!D$7,1,IF(C23=List!D$8,1,0))</f>
        <v>0</v>
      </c>
      <c r="X23">
        <f t="shared" si="0"/>
        <v>0</v>
      </c>
      <c r="Y23">
        <f t="shared" si="1"/>
        <v>0</v>
      </c>
      <c r="AA23" s="268"/>
    </row>
    <row r="24" spans="1:27" x14ac:dyDescent="0.3">
      <c r="A24" s="36">
        <f t="shared" si="2"/>
        <v>22</v>
      </c>
      <c r="B24" s="22"/>
      <c r="C24" s="6"/>
      <c r="D24" s="6"/>
      <c r="E24" s="40"/>
      <c r="F24" s="45"/>
      <c r="G24" s="43"/>
      <c r="H24" s="39"/>
      <c r="I24" s="51"/>
      <c r="J24" s="11"/>
      <c r="K24" s="53"/>
      <c r="L24" s="22"/>
      <c r="M24" s="23"/>
      <c r="N24" s="23"/>
      <c r="O24" s="3"/>
      <c r="P24" s="161"/>
      <c r="Q24" s="165"/>
      <c r="R24" s="3"/>
      <c r="S24" s="3"/>
      <c r="T24" s="24"/>
      <c r="U24">
        <f>IF(C24=List!D$10,1,IF(C24=List!D$11,1,IF(C24=List!D$12,1,0)))</f>
        <v>0</v>
      </c>
      <c r="V24">
        <f>IF(B24=List!D$2,1,0)</f>
        <v>0</v>
      </c>
      <c r="W24">
        <f>IF(C24=List!D$7,1,IF(C24=List!D$8,1,0))</f>
        <v>0</v>
      </c>
      <c r="X24">
        <f t="shared" si="0"/>
        <v>0</v>
      </c>
      <c r="Y24">
        <f t="shared" si="1"/>
        <v>0</v>
      </c>
      <c r="AA24" s="268"/>
    </row>
    <row r="25" spans="1:27" x14ac:dyDescent="0.3">
      <c r="A25" s="36">
        <f t="shared" si="2"/>
        <v>23</v>
      </c>
      <c r="B25" s="22"/>
      <c r="C25" s="6"/>
      <c r="D25" s="6"/>
      <c r="E25" s="40"/>
      <c r="F25" s="45"/>
      <c r="G25" s="43"/>
      <c r="H25" s="39"/>
      <c r="I25" s="51"/>
      <c r="J25" s="11"/>
      <c r="K25" s="53"/>
      <c r="L25" s="22"/>
      <c r="M25" s="23"/>
      <c r="N25" s="23"/>
      <c r="O25" s="3"/>
      <c r="P25" s="161"/>
      <c r="Q25" s="165"/>
      <c r="R25" s="3"/>
      <c r="S25" s="3"/>
      <c r="T25" s="24"/>
      <c r="U25">
        <f>IF(C25=List!D$10,1,IF(C25=List!D$11,1,IF(C25=List!D$12,1,0)))</f>
        <v>0</v>
      </c>
      <c r="V25">
        <f>IF(B25=List!D$2,1,0)</f>
        <v>0</v>
      </c>
      <c r="W25">
        <f>IF(C25=List!D$7,1,IF(C25=List!D$8,1,0))</f>
        <v>0</v>
      </c>
      <c r="X25">
        <f t="shared" si="0"/>
        <v>0</v>
      </c>
      <c r="Y25">
        <f t="shared" si="1"/>
        <v>0</v>
      </c>
      <c r="AA25" s="268"/>
    </row>
    <row r="26" spans="1:27" x14ac:dyDescent="0.3">
      <c r="A26" s="36">
        <f t="shared" si="2"/>
        <v>24</v>
      </c>
      <c r="B26" s="22"/>
      <c r="C26" s="6"/>
      <c r="D26" s="6"/>
      <c r="E26" s="40"/>
      <c r="F26" s="45"/>
      <c r="G26" s="43"/>
      <c r="H26" s="39"/>
      <c r="I26" s="51"/>
      <c r="J26" s="11"/>
      <c r="K26" s="53"/>
      <c r="L26" s="22"/>
      <c r="M26" s="23"/>
      <c r="N26" s="23"/>
      <c r="O26" s="3"/>
      <c r="P26" s="161"/>
      <c r="Q26" s="165"/>
      <c r="R26" s="3"/>
      <c r="S26" s="3"/>
      <c r="T26" s="24"/>
      <c r="U26">
        <f>IF(C26=List!D$10,1,IF(C26=List!D$11,1,IF(C26=List!D$12,1,0)))</f>
        <v>0</v>
      </c>
      <c r="V26">
        <f>IF(B26=List!D$2,1,0)</f>
        <v>0</v>
      </c>
      <c r="W26">
        <f>IF(C26=List!D$7,1,IF(C26=List!D$8,1,0))</f>
        <v>0</v>
      </c>
      <c r="X26">
        <f t="shared" si="0"/>
        <v>0</v>
      </c>
      <c r="Y26">
        <f t="shared" si="1"/>
        <v>0</v>
      </c>
      <c r="AA26" s="268"/>
    </row>
    <row r="27" spans="1:27" ht="15" thickBot="1" x14ac:dyDescent="0.35">
      <c r="A27" s="37">
        <f t="shared" si="2"/>
        <v>25</v>
      </c>
      <c r="B27" s="25"/>
      <c r="C27" s="14"/>
      <c r="D27" s="14"/>
      <c r="E27" s="44"/>
      <c r="F27" s="47"/>
      <c r="G27" s="48"/>
      <c r="H27" s="49"/>
      <c r="I27" s="52"/>
      <c r="J27" s="13"/>
      <c r="K27" s="54"/>
      <c r="L27" s="25"/>
      <c r="M27" s="26"/>
      <c r="N27" s="26"/>
      <c r="O27" s="27"/>
      <c r="P27" s="162"/>
      <c r="Q27" s="166"/>
      <c r="R27" s="27"/>
      <c r="S27" s="27"/>
      <c r="T27" s="28"/>
      <c r="U27">
        <f>IF(C27=List!D$10,1,IF(C27=List!D$11,1,IF(C27=List!D$12,1,0)))</f>
        <v>0</v>
      </c>
      <c r="V27">
        <f>IF(B27=List!D$2,1,0)</f>
        <v>0</v>
      </c>
      <c r="W27">
        <f>IF(C27=List!D$7,1,IF(C27=List!D$8,1,0))</f>
        <v>0</v>
      </c>
      <c r="X27">
        <f t="shared" si="0"/>
        <v>0</v>
      </c>
      <c r="Y27">
        <f t="shared" si="1"/>
        <v>0</v>
      </c>
      <c r="AA27" s="269"/>
    </row>
    <row r="30" spans="1:27" x14ac:dyDescent="0.3">
      <c r="A30" s="266" t="s">
        <v>25</v>
      </c>
      <c r="B30" s="266"/>
    </row>
    <row r="31" spans="1:27" x14ac:dyDescent="0.3">
      <c r="A31" s="266"/>
      <c r="B31" s="266"/>
    </row>
  </sheetData>
  <mergeCells count="8">
    <mergeCell ref="A30:B31"/>
    <mergeCell ref="AA1:AA27"/>
    <mergeCell ref="Q1:T1"/>
    <mergeCell ref="B1:E1"/>
    <mergeCell ref="F1:I1"/>
    <mergeCell ref="J1:K1"/>
    <mergeCell ref="A1:A2"/>
    <mergeCell ref="L1:P1"/>
  </mergeCells>
  <conditionalFormatting sqref="C3:C27">
    <cfRule type="expression" dxfId="150" priority="25">
      <formula>$B3=""</formula>
    </cfRule>
  </conditionalFormatting>
  <conditionalFormatting sqref="D3:D27">
    <cfRule type="expression" dxfId="146" priority="30">
      <formula>B3=""</formula>
    </cfRule>
  </conditionalFormatting>
  <conditionalFormatting sqref="E3:F27">
    <cfRule type="expression" dxfId="145" priority="8">
      <formula>B3=""</formula>
    </cfRule>
  </conditionalFormatting>
  <conditionalFormatting sqref="G3:G27">
    <cfRule type="expression" dxfId="144" priority="9">
      <formula>C3=""</formula>
    </cfRule>
  </conditionalFormatting>
  <conditionalFormatting sqref="H3:H27">
    <cfRule type="expression" dxfId="143" priority="13">
      <formula>C3=""</formula>
    </cfRule>
  </conditionalFormatting>
  <conditionalFormatting sqref="I3">
    <cfRule type="expression" dxfId="142" priority="1">
      <formula>C3=""</formula>
    </cfRule>
  </conditionalFormatting>
  <conditionalFormatting sqref="I4:K27">
    <cfRule type="expression" dxfId="141" priority="32">
      <formula>C4=""</formula>
    </cfRule>
  </conditionalFormatting>
  <conditionalFormatting sqref="L3:L27">
    <cfRule type="expression" dxfId="136" priority="24">
      <formula>$C3=""</formula>
    </cfRule>
  </conditionalFormatting>
  <conditionalFormatting sqref="M3:M27">
    <cfRule type="expression" dxfId="135" priority="23">
      <formula>L3="Yes"</formula>
    </cfRule>
  </conditionalFormatting>
  <conditionalFormatting sqref="N3:N27">
    <cfRule type="expression" dxfId="134" priority="22">
      <formula>L3="No"</formula>
    </cfRule>
  </conditionalFormatting>
  <conditionalFormatting sqref="O3:O27">
    <cfRule type="expression" dxfId="133" priority="21">
      <formula>L3="No"</formula>
    </cfRule>
  </conditionalFormatting>
  <conditionalFormatting sqref="P3:P27">
    <cfRule type="expression" dxfId="132" priority="4">
      <formula>L3="No"</formula>
    </cfRule>
  </conditionalFormatting>
  <hyperlinks>
    <hyperlink ref="A30:B31" location="Main!A1" display="Back to Main Tab" xr:uid="{7BD1A423-8F67-4D0D-9F60-A05842DA6F26}"/>
  </hyperlinks>
  <pageMargins left="0.7" right="0.7" top="0.75" bottom="0.75" header="0.3" footer="0.3"/>
  <pageSetup orientation="portrait" horizontalDpi="1200" verticalDpi="1200" r:id="rId1"/>
  <extLst>
    <ext xmlns:x14="http://schemas.microsoft.com/office/spreadsheetml/2009/9/main" uri="{78C0D931-6437-407d-A8EE-F0AAD7539E65}">
      <x14:conditionalFormattings>
        <x14:conditionalFormatting xmlns:xm="http://schemas.microsoft.com/office/excel/2006/main">
          <x14:cfRule type="expression" priority="26" id="{23AF8E78-2BB0-4EBC-B698-48AAE61302C2}">
            <xm:f>C3=List!$D$13</xm:f>
            <x14:dxf>
              <fill>
                <patternFill>
                  <bgColor rgb="FFFF0000"/>
                </patternFill>
              </fill>
            </x14:dxf>
          </x14:cfRule>
          <x14:cfRule type="expression" priority="27" id="{108503CA-F935-432E-9F16-C4CECB913AB8}">
            <xm:f>$C3=List!$D$9</xm:f>
            <x14:dxf>
              <fill>
                <patternFill>
                  <bgColor rgb="FFFF0000"/>
                </patternFill>
              </fill>
            </x14:dxf>
          </x14:cfRule>
          <x14:cfRule type="expression" priority="28" id="{110D2A79-7AEB-4FF1-9D8A-172AF2749322}">
            <xm:f>$C3=List!$D$6</xm:f>
            <x14:dxf>
              <fill>
                <patternFill>
                  <bgColor rgb="FFFF0000"/>
                </patternFill>
              </fill>
            </x14:dxf>
          </x14:cfRule>
          <xm:sqref>C3:C27</xm:sqref>
        </x14:conditionalFormatting>
        <x14:conditionalFormatting xmlns:xm="http://schemas.microsoft.com/office/excel/2006/main">
          <x14:cfRule type="expression" priority="6" id="{7327B9EA-1F42-40E5-9135-EF6B78DCC420}">
            <xm:f>$G3=List!$F$30</xm:f>
            <x14:dxf>
              <fill>
                <patternFill>
                  <bgColor theme="0" tint="-0.14996795556505021"/>
                </patternFill>
              </fill>
            </x14:dxf>
          </x14:cfRule>
          <xm:sqref>J3:J27</xm:sqref>
        </x14:conditionalFormatting>
        <x14:conditionalFormatting xmlns:xm="http://schemas.microsoft.com/office/excel/2006/main">
          <x14:cfRule type="expression" priority="5" id="{A491347A-EB1C-4917-AF2B-C5654A256FBC}">
            <xm:f>G3=List!$F$31</xm:f>
            <x14:dxf>
              <font>
                <color rgb="FF006100"/>
              </font>
              <fill>
                <patternFill>
                  <bgColor rgb="FFC6EFCE"/>
                </patternFill>
              </fill>
            </x14:dxf>
          </x14:cfRule>
          <xm:sqref>K3:K27</xm:sqref>
        </x14:conditionalFormatting>
        <x14:conditionalFormatting xmlns:xm="http://schemas.microsoft.com/office/excel/2006/main">
          <x14:cfRule type="expression" priority="14" id="{B4ACDB15-9A07-43DF-B687-4600619B7D14}">
            <xm:f>C3=List!$D$8</xm:f>
            <x14:dxf>
              <fill>
                <patternFill>
                  <bgColor theme="0"/>
                </patternFill>
              </fill>
            </x14:dxf>
          </x14:cfRule>
          <x14:cfRule type="expression" priority="15" id="{650840CE-6F98-4F61-AF0E-2099880B9D14}">
            <xm:f>C3=List!$D$7</xm:f>
            <x14:dxf>
              <fill>
                <patternFill>
                  <bgColor theme="0"/>
                </patternFill>
              </fill>
            </x14:dxf>
          </x14:cfRule>
          <xm:sqref>L3:L27</xm:sqref>
        </x14:conditionalFormatting>
        <x14:conditionalFormatting xmlns:xm="http://schemas.microsoft.com/office/excel/2006/main">
          <x14:cfRule type="expression" priority="20" id="{AFCF9D0C-A415-4909-8066-8E13CAB3D31D}">
            <xm:f>C3=List!$D$19</xm:f>
            <x14:dxf>
              <fill>
                <patternFill>
                  <bgColor theme="0" tint="-0.14996795556505021"/>
                </patternFill>
              </fill>
            </x14:dxf>
          </x14:cfRule>
          <xm:sqref>Q3:Q27</xm:sqref>
        </x14:conditionalFormatting>
        <x14:conditionalFormatting xmlns:xm="http://schemas.microsoft.com/office/excel/2006/main">
          <x14:cfRule type="expression" priority="19" id="{9AC1A6C8-DA27-42FA-8568-566D8BBD576E}">
            <xm:f>C3=List!$D$17</xm:f>
            <x14:dxf>
              <font>
                <color rgb="FF006100"/>
              </font>
              <fill>
                <patternFill>
                  <bgColor rgb="FFC3EFCE"/>
                </patternFill>
              </fill>
            </x14:dxf>
          </x14:cfRule>
          <xm:sqref>R3:R27</xm:sqref>
        </x14:conditionalFormatting>
        <x14:conditionalFormatting xmlns:xm="http://schemas.microsoft.com/office/excel/2006/main">
          <x14:cfRule type="expression" priority="3" id="{EBE383BE-3885-4808-86D4-AD165A58B8B3}">
            <xm:f>C3=List!$D$21</xm:f>
            <x14:dxf>
              <font>
                <color rgb="FF006100"/>
              </font>
              <fill>
                <patternFill>
                  <bgColor rgb="FFC6EFCE"/>
                </patternFill>
              </fill>
            </x14:dxf>
          </x14:cfRule>
          <x14:cfRule type="expression" priority="18" id="{43EEFEFA-0B57-4CC9-9C3F-F106FD664DE1}">
            <xm:f>C3=List!$D$22</xm:f>
            <x14:dxf>
              <font>
                <color rgb="FF006100"/>
              </font>
              <fill>
                <patternFill>
                  <bgColor rgb="FFC6EFCE"/>
                </patternFill>
              </fill>
            </x14:dxf>
          </x14:cfRule>
          <xm:sqref>S3:S27</xm:sqref>
        </x14:conditionalFormatting>
        <x14:conditionalFormatting xmlns:xm="http://schemas.microsoft.com/office/excel/2006/main">
          <x14:cfRule type="expression" priority="2" id="{7D22170B-710F-42E1-A0C8-5CF04214CC25}">
            <xm:f>C3=List!$D$21</xm:f>
            <x14:dxf>
              <font>
                <color rgb="FF006100"/>
              </font>
              <fill>
                <patternFill>
                  <bgColor rgb="FFC6EFCE"/>
                </patternFill>
              </fill>
            </x14:dxf>
          </x14:cfRule>
          <x14:cfRule type="expression" priority="17" id="{27DEDC8B-75EC-49D8-8A2A-366EDF8E568E}">
            <xm:f>C3=List!$D$22</xm:f>
            <x14:dxf>
              <font>
                <color rgb="FF006100"/>
              </font>
              <fill>
                <patternFill>
                  <bgColor rgb="FFC6EFCE"/>
                </patternFill>
              </fill>
            </x14:dxf>
          </x14:cfRule>
          <xm:sqref>T3:T27</xm:sqref>
        </x14:conditionalFormatting>
      </x14:conditionalFormattings>
    </ext>
    <ext xmlns:x14="http://schemas.microsoft.com/office/spreadsheetml/2009/9/main" uri="{CCE6A557-97BC-4b89-ADB6-D9C93CAAB3DF}">
      <x14:dataValidations xmlns:xm="http://schemas.microsoft.com/office/excel/2006/main" count="9">
        <x14:dataValidation type="list" allowBlank="1" showInputMessage="1" showErrorMessage="1" xr:uid="{6B3D333F-CAFD-4549-A40D-B76F7AEAEFCB}">
          <x14:formula1>
            <xm:f>List!$D$2:$D$3</xm:f>
          </x14:formula1>
          <xm:sqref>B3:B27</xm:sqref>
        </x14:dataValidation>
        <x14:dataValidation type="list" allowBlank="1" showInputMessage="1" showErrorMessage="1" xr:uid="{2830871F-A07B-4D2F-9F67-7316CE0683AB}">
          <x14:formula1>
            <xm:f>List!$D$25:$D$36</xm:f>
          </x14:formula1>
          <xm:sqref>D3:D27</xm:sqref>
        </x14:dataValidation>
        <x14:dataValidation type="list" allowBlank="1" showInputMessage="1" showErrorMessage="1" xr:uid="{8C4E7551-C47F-475B-9F47-EB9340A6B35D}">
          <x14:formula1>
            <xm:f>List!$B$16:$B$17</xm:f>
          </x14:formula1>
          <xm:sqref>R3:R27 L3:L27 H3:I27</xm:sqref>
        </x14:dataValidation>
        <x14:dataValidation type="list" allowBlank="1" showInputMessage="1" showErrorMessage="1" xr:uid="{ABDB357B-C59D-419F-BE9B-EDC6D944D63E}">
          <x14:formula1>
            <xm:f>List!$F$2:$F$4</xm:f>
          </x14:formula1>
          <xm:sqref>S3:S27</xm:sqref>
        </x14:dataValidation>
        <x14:dataValidation type="list" allowBlank="1" showInputMessage="1" showErrorMessage="1" xr:uid="{6F0F1C74-3C0F-4550-B33B-158D37B486D8}">
          <x14:formula1>
            <xm:f>List!$F$8:$F$9</xm:f>
          </x14:formula1>
          <xm:sqref>T3:T27</xm:sqref>
        </x14:dataValidation>
        <x14:dataValidation type="list" allowBlank="1" showInputMessage="1" showErrorMessage="1" xr:uid="{A2BEED79-32CC-4E5F-BF4B-1164919918C7}">
          <x14:formula1>
            <xm:f>List!$F$13:$F$26</xm:f>
          </x14:formula1>
          <xm:sqref>F3:F27</xm:sqref>
        </x14:dataValidation>
        <x14:dataValidation type="list" allowBlank="1" showInputMessage="1" showErrorMessage="1" xr:uid="{85710BB7-BEE1-491B-889C-BAEFB3E1EFB9}">
          <x14:formula1>
            <xm:f>List!$F$30:$F$34</xm:f>
          </x14:formula1>
          <xm:sqref>G3:G27</xm:sqref>
        </x14:dataValidation>
        <x14:dataValidation type="list" allowBlank="1" showInputMessage="1" showErrorMessage="1" xr:uid="{7FF3BCB4-5FA9-4746-830E-05098D7069C7}">
          <x14:formula1>
            <xm:f>List!$B$5:$B$13</xm:f>
          </x14:formula1>
          <xm:sqref>K3:K27</xm:sqref>
        </x14:dataValidation>
        <x14:dataValidation type="list" allowBlank="1" showInputMessage="1" showErrorMessage="1" xr:uid="{C56A5C70-95D0-4F5F-A6BE-B9D13888AFD6}">
          <x14:formula1>
            <xm:f>List!$D$6:$D$22</xm:f>
          </x14:formula1>
          <xm:sqref>C3:C27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267C3C-52E6-4395-8EFB-673C98484E18}">
  <dimension ref="A1:L31"/>
  <sheetViews>
    <sheetView workbookViewId="0">
      <selection sqref="A1:A2"/>
    </sheetView>
  </sheetViews>
  <sheetFormatPr defaultRowHeight="14.4" x14ac:dyDescent="0.3"/>
  <cols>
    <col min="1" max="1" width="43.88671875" bestFit="1" customWidth="1"/>
    <col min="2" max="2" width="23" customWidth="1"/>
    <col min="3" max="3" width="25.88671875" customWidth="1"/>
    <col min="4" max="4" width="19.33203125" customWidth="1"/>
    <col min="5" max="5" width="23.6640625" customWidth="1"/>
    <col min="6" max="6" width="21.5546875" customWidth="1"/>
    <col min="7" max="7" width="23.6640625" customWidth="1"/>
    <col min="8" max="8" width="29.109375" customWidth="1"/>
    <col min="9" max="9" width="24" hidden="1" customWidth="1"/>
    <col min="10" max="10" width="19.5546875" hidden="1" customWidth="1"/>
    <col min="11" max="11" width="26.109375" hidden="1" customWidth="1"/>
  </cols>
  <sheetData>
    <row r="1" spans="1:12" ht="36" customHeight="1" thickBot="1" x14ac:dyDescent="0.45">
      <c r="A1" s="284"/>
      <c r="C1" s="270" t="s">
        <v>48</v>
      </c>
      <c r="D1" s="283"/>
      <c r="E1" s="279" t="s">
        <v>75</v>
      </c>
      <c r="F1" s="275"/>
      <c r="G1" s="275"/>
      <c r="H1" s="276"/>
      <c r="I1" s="186"/>
      <c r="L1" s="280" t="s">
        <v>76</v>
      </c>
    </row>
    <row r="2" spans="1:12" ht="63" thickBot="1" x14ac:dyDescent="0.35">
      <c r="A2" s="285"/>
      <c r="B2" s="99" t="s">
        <v>77</v>
      </c>
      <c r="C2" s="96" t="s">
        <v>78</v>
      </c>
      <c r="D2" s="98" t="s">
        <v>79</v>
      </c>
      <c r="E2" s="96" t="s">
        <v>63</v>
      </c>
      <c r="F2" s="97" t="s">
        <v>80</v>
      </c>
      <c r="G2" s="97" t="s">
        <v>81</v>
      </c>
      <c r="H2" s="98" t="s">
        <v>82</v>
      </c>
      <c r="I2" s="187" t="s">
        <v>83</v>
      </c>
      <c r="J2" s="83"/>
      <c r="K2" s="84"/>
      <c r="L2" s="281"/>
    </row>
    <row r="3" spans="1:12" x14ac:dyDescent="0.3">
      <c r="A3" s="62" t="str">
        <f>IF('On Road Fleet'!U3=1,'On Road Fleet'!E3&amp;" "&amp;'On Road Fleet'!B3&amp;" "&amp;'On Road Fleet'!C3&amp;" "&amp;'On Road Fleet'!D3,"")</f>
        <v/>
      </c>
      <c r="B3" s="183"/>
      <c r="C3" s="31"/>
      <c r="D3" s="89"/>
      <c r="E3" s="177" t="str">
        <f>IF(B3="","",IF('On Road Fleet'!N3="","",'On Road Fleet'!N3))</f>
        <v/>
      </c>
      <c r="F3" s="178" t="str">
        <f>IF(B3="","",IF('On Road Fleet'!O3="","",'On Road Fleet'!O3))</f>
        <v/>
      </c>
      <c r="G3" s="33"/>
      <c r="H3" s="34"/>
      <c r="I3" s="188"/>
      <c r="J3" t="str">
        <f>IF(A3="","",C3&amp;B3)</f>
        <v/>
      </c>
      <c r="K3" t="str">
        <f>IF(B3="","",'On Road Fleet'!B3)</f>
        <v/>
      </c>
      <c r="L3" s="281"/>
    </row>
    <row r="4" spans="1:12" x14ac:dyDescent="0.3">
      <c r="A4" s="87" t="str">
        <f>IF('On Road Fleet'!U4=1,'On Road Fleet'!E4&amp;" "&amp;'On Road Fleet'!B4&amp;" "&amp;'On Road Fleet'!C4&amp;" "&amp;'On Road Fleet'!D4,"")</f>
        <v/>
      </c>
      <c r="B4" s="184"/>
      <c r="C4" s="22"/>
      <c r="D4" s="85" t="str">
        <f>IF(B4="","",IF('On Road Fleet'!M4="","",'On Road Fleet'!M4))</f>
        <v/>
      </c>
      <c r="E4" s="179" t="str">
        <f>IF(B4="","",IF('On Road Fleet'!N4="","",'On Road Fleet'!N4))</f>
        <v/>
      </c>
      <c r="F4" s="180" t="str">
        <f>IF(B4="","",IF('On Road Fleet'!O4="","",'On Road Fleet'!O4))</f>
        <v/>
      </c>
      <c r="G4" s="3"/>
      <c r="H4" s="24"/>
      <c r="I4" s="189"/>
      <c r="J4" t="str">
        <f t="shared" ref="J4:J27" si="0">IF(A4="","",C4&amp;B4)</f>
        <v/>
      </c>
      <c r="K4" t="str">
        <f>IF(B4="","",'On Road Fleet'!B4)</f>
        <v/>
      </c>
      <c r="L4" s="281"/>
    </row>
    <row r="5" spans="1:12" x14ac:dyDescent="0.3">
      <c r="A5" s="87" t="str">
        <f>IF('On Road Fleet'!U5=1,'On Road Fleet'!E5&amp;" "&amp;'On Road Fleet'!B5&amp;" "&amp;'On Road Fleet'!C5&amp;" "&amp;'On Road Fleet'!D5,"")</f>
        <v/>
      </c>
      <c r="B5" s="184"/>
      <c r="C5" s="22"/>
      <c r="D5" s="85" t="str">
        <f>IF(B5="","",IF('On Road Fleet'!M5="","",'On Road Fleet'!M5))</f>
        <v/>
      </c>
      <c r="E5" s="179" t="str">
        <f>IF(B5="","",IF('On Road Fleet'!N5="","",'On Road Fleet'!N5))</f>
        <v/>
      </c>
      <c r="F5" s="180" t="str">
        <f>IF(B5="","",IF('On Road Fleet'!O5="","",'On Road Fleet'!O5))</f>
        <v/>
      </c>
      <c r="G5" s="3"/>
      <c r="H5" s="24"/>
      <c r="I5" s="189"/>
      <c r="J5" t="str">
        <f t="shared" si="0"/>
        <v/>
      </c>
      <c r="K5" t="str">
        <f>IF(B5="","",'On Road Fleet'!B5)</f>
        <v/>
      </c>
      <c r="L5" s="281"/>
    </row>
    <row r="6" spans="1:12" x14ac:dyDescent="0.3">
      <c r="A6" s="87" t="str">
        <f>IF('On Road Fleet'!U6=1,'On Road Fleet'!E6&amp;" "&amp;'On Road Fleet'!B6&amp;" "&amp;'On Road Fleet'!C6&amp;" "&amp;'On Road Fleet'!D6,"")</f>
        <v/>
      </c>
      <c r="B6" s="184"/>
      <c r="C6" s="22"/>
      <c r="D6" s="85" t="str">
        <f>IF(B6="","",IF('On Road Fleet'!M6="","",'On Road Fleet'!M6))</f>
        <v/>
      </c>
      <c r="E6" s="179"/>
      <c r="F6" s="180"/>
      <c r="G6" s="3"/>
      <c r="H6" s="24"/>
      <c r="I6" s="189"/>
      <c r="J6" t="str">
        <f t="shared" si="0"/>
        <v/>
      </c>
      <c r="K6" t="str">
        <f>IF(B6="","",'On Road Fleet'!B6)</f>
        <v/>
      </c>
      <c r="L6" s="281"/>
    </row>
    <row r="7" spans="1:12" x14ac:dyDescent="0.3">
      <c r="A7" s="87" t="str">
        <f>IF('On Road Fleet'!U7=1,'On Road Fleet'!E7&amp;" "&amp;'On Road Fleet'!B7&amp;" "&amp;'On Road Fleet'!C7&amp;" "&amp;'On Road Fleet'!D7,"")</f>
        <v/>
      </c>
      <c r="B7" s="184"/>
      <c r="C7" s="22"/>
      <c r="D7" s="85" t="str">
        <f>IF(B7="","",IF('On Road Fleet'!M7="","",'On Road Fleet'!M7))</f>
        <v/>
      </c>
      <c r="E7" s="179" t="str">
        <f>IF(B7="","",IF('On Road Fleet'!N7="","",'On Road Fleet'!N7))</f>
        <v/>
      </c>
      <c r="F7" s="180" t="str">
        <f>IF(B7="","",IF('On Road Fleet'!O7="","",'On Road Fleet'!O7))</f>
        <v/>
      </c>
      <c r="G7" s="3"/>
      <c r="H7" s="24"/>
      <c r="I7" s="189"/>
      <c r="J7" t="str">
        <f t="shared" si="0"/>
        <v/>
      </c>
      <c r="K7" t="str">
        <f>IF(B7="","",'On Road Fleet'!B7)</f>
        <v/>
      </c>
      <c r="L7" s="281"/>
    </row>
    <row r="8" spans="1:12" x14ac:dyDescent="0.3">
      <c r="A8" s="87" t="str">
        <f>IF('On Road Fleet'!U8=1,'On Road Fleet'!E8&amp;" "&amp;'On Road Fleet'!B8&amp;" "&amp;'On Road Fleet'!C8&amp;" "&amp;'On Road Fleet'!D8,"")</f>
        <v/>
      </c>
      <c r="B8" s="184"/>
      <c r="C8" s="22"/>
      <c r="D8" s="85" t="str">
        <f>IF(B8="","",IF('On Road Fleet'!M8="","",'On Road Fleet'!M8))</f>
        <v/>
      </c>
      <c r="E8" s="179" t="str">
        <f>IF(B8="","",IF('On Road Fleet'!N8="","",'On Road Fleet'!N8))</f>
        <v/>
      </c>
      <c r="F8" s="180" t="str">
        <f>IF(B8="","",IF('On Road Fleet'!O8="","",'On Road Fleet'!O8))</f>
        <v/>
      </c>
      <c r="G8" s="3"/>
      <c r="H8" s="24"/>
      <c r="I8" s="189"/>
      <c r="J8" t="str">
        <f t="shared" si="0"/>
        <v/>
      </c>
      <c r="K8" t="str">
        <f>IF(B8="","",'On Road Fleet'!B8)</f>
        <v/>
      </c>
      <c r="L8" s="281"/>
    </row>
    <row r="9" spans="1:12" x14ac:dyDescent="0.3">
      <c r="A9" s="87" t="str">
        <f>IF('On Road Fleet'!U9=1,'On Road Fleet'!E9&amp;" "&amp;'On Road Fleet'!B9&amp;" "&amp;'On Road Fleet'!C9&amp;" "&amp;'On Road Fleet'!D9,"")</f>
        <v/>
      </c>
      <c r="B9" s="184"/>
      <c r="C9" s="22"/>
      <c r="D9" s="85" t="str">
        <f>IF(B9="","",IF('On Road Fleet'!M9="","",'On Road Fleet'!M9))</f>
        <v/>
      </c>
      <c r="E9" s="179" t="str">
        <f>IF(B9="","",IF('On Road Fleet'!N9="","",'On Road Fleet'!N9))</f>
        <v/>
      </c>
      <c r="F9" s="180" t="str">
        <f>IF(B9="","",IF('On Road Fleet'!O9="","",'On Road Fleet'!O9))</f>
        <v/>
      </c>
      <c r="G9" s="3"/>
      <c r="H9" s="24"/>
      <c r="I9" s="189"/>
      <c r="J9" t="str">
        <f t="shared" si="0"/>
        <v/>
      </c>
      <c r="K9" t="str">
        <f>IF(B9="","",'On Road Fleet'!B9)</f>
        <v/>
      </c>
      <c r="L9" s="281"/>
    </row>
    <row r="10" spans="1:12" x14ac:dyDescent="0.3">
      <c r="A10" s="87" t="str">
        <f>IF('On Road Fleet'!U10=1,'On Road Fleet'!E10&amp;" "&amp;'On Road Fleet'!B10&amp;" "&amp;'On Road Fleet'!C10&amp;" "&amp;'On Road Fleet'!D10,"")</f>
        <v/>
      </c>
      <c r="B10" s="184"/>
      <c r="C10" s="22"/>
      <c r="D10" s="85" t="str">
        <f>IF(B10="","",IF('On Road Fleet'!M10="","",'On Road Fleet'!M10))</f>
        <v/>
      </c>
      <c r="E10" s="179" t="str">
        <f>IF(B10="","",IF('On Road Fleet'!N10="","",'On Road Fleet'!N10))</f>
        <v/>
      </c>
      <c r="F10" s="180" t="str">
        <f>IF(B10="","",IF('On Road Fleet'!O10="","",'On Road Fleet'!O10))</f>
        <v/>
      </c>
      <c r="G10" s="3"/>
      <c r="H10" s="24"/>
      <c r="I10" s="189"/>
      <c r="J10" t="str">
        <f t="shared" si="0"/>
        <v/>
      </c>
      <c r="K10" t="str">
        <f>IF(B10="","",'On Road Fleet'!B10)</f>
        <v/>
      </c>
      <c r="L10" s="281"/>
    </row>
    <row r="11" spans="1:12" x14ac:dyDescent="0.3">
      <c r="A11" s="87" t="str">
        <f>IF('On Road Fleet'!U11=1,'On Road Fleet'!E11&amp;" "&amp;'On Road Fleet'!B11&amp;" "&amp;'On Road Fleet'!C11&amp;" "&amp;'On Road Fleet'!D11,"")</f>
        <v/>
      </c>
      <c r="B11" s="184"/>
      <c r="C11" s="22"/>
      <c r="D11" s="85" t="str">
        <f>IF(B11="","",IF('On Road Fleet'!M11="","",'On Road Fleet'!M11))</f>
        <v/>
      </c>
      <c r="E11" s="179" t="str">
        <f>IF(B11="","",IF('On Road Fleet'!N11="","",'On Road Fleet'!N11))</f>
        <v/>
      </c>
      <c r="F11" s="180" t="str">
        <f>IF(B11="","",IF('On Road Fleet'!O11="","",'On Road Fleet'!O11))</f>
        <v/>
      </c>
      <c r="G11" s="3"/>
      <c r="H11" s="24"/>
      <c r="I11" s="189"/>
      <c r="J11" t="str">
        <f t="shared" si="0"/>
        <v/>
      </c>
      <c r="K11" t="str">
        <f>IF(B11="","",'On Road Fleet'!B11)</f>
        <v/>
      </c>
      <c r="L11" s="281"/>
    </row>
    <row r="12" spans="1:12" x14ac:dyDescent="0.3">
      <c r="A12" s="87" t="str">
        <f>IF('On Road Fleet'!U12=1,'On Road Fleet'!E12&amp;" "&amp;'On Road Fleet'!B12&amp;" "&amp;'On Road Fleet'!C12&amp;" "&amp;'On Road Fleet'!D12,"")</f>
        <v/>
      </c>
      <c r="B12" s="184"/>
      <c r="C12" s="22"/>
      <c r="D12" s="85" t="str">
        <f>IF(B12="","",IF('On Road Fleet'!M12="","",'On Road Fleet'!M12))</f>
        <v/>
      </c>
      <c r="E12" s="179" t="str">
        <f>IF(B12="","",IF('On Road Fleet'!N12="","",'On Road Fleet'!N12))</f>
        <v/>
      </c>
      <c r="F12" s="180" t="str">
        <f>IF(B12="","",IF('On Road Fleet'!O12="","",'On Road Fleet'!O12))</f>
        <v/>
      </c>
      <c r="G12" s="3"/>
      <c r="H12" s="24"/>
      <c r="I12" s="189"/>
      <c r="J12" t="str">
        <f t="shared" si="0"/>
        <v/>
      </c>
      <c r="K12" t="str">
        <f>IF(B12="","",'On Road Fleet'!B12)</f>
        <v/>
      </c>
      <c r="L12" s="281"/>
    </row>
    <row r="13" spans="1:12" x14ac:dyDescent="0.3">
      <c r="A13" s="87" t="str">
        <f>IF('On Road Fleet'!U13=1,'On Road Fleet'!E13&amp;" "&amp;'On Road Fleet'!B13&amp;" "&amp;'On Road Fleet'!C13&amp;" "&amp;'On Road Fleet'!D13,"")</f>
        <v/>
      </c>
      <c r="B13" s="184"/>
      <c r="C13" s="22"/>
      <c r="D13" s="85" t="str">
        <f>IF(B13="","",IF('On Road Fleet'!M13="","",'On Road Fleet'!M13))</f>
        <v/>
      </c>
      <c r="E13" s="179" t="str">
        <f>IF(B13="","",IF('On Road Fleet'!N13="","",'On Road Fleet'!N13))</f>
        <v/>
      </c>
      <c r="F13" s="180" t="str">
        <f>IF(B13="","",IF('On Road Fleet'!O13="","",'On Road Fleet'!O13))</f>
        <v/>
      </c>
      <c r="G13" s="3"/>
      <c r="H13" s="24"/>
      <c r="I13" s="189"/>
      <c r="J13" t="str">
        <f t="shared" si="0"/>
        <v/>
      </c>
      <c r="K13" t="str">
        <f>IF(B13="","",'On Road Fleet'!B13)</f>
        <v/>
      </c>
      <c r="L13" s="281"/>
    </row>
    <row r="14" spans="1:12" x14ac:dyDescent="0.3">
      <c r="A14" s="87" t="str">
        <f>IF('On Road Fleet'!U14=1,'On Road Fleet'!E14&amp;" "&amp;'On Road Fleet'!B14&amp;" "&amp;'On Road Fleet'!C14&amp;" "&amp;'On Road Fleet'!D14,"")</f>
        <v/>
      </c>
      <c r="B14" s="184"/>
      <c r="C14" s="22"/>
      <c r="D14" s="85" t="str">
        <f>IF(B14="","",IF('On Road Fleet'!M14="","",'On Road Fleet'!M14))</f>
        <v/>
      </c>
      <c r="E14" s="179" t="str">
        <f>IF(B14="","",IF('On Road Fleet'!N14="","",'On Road Fleet'!N14))</f>
        <v/>
      </c>
      <c r="F14" s="180" t="str">
        <f>IF(B14="","",IF('On Road Fleet'!O14="","",'On Road Fleet'!O14))</f>
        <v/>
      </c>
      <c r="G14" s="3"/>
      <c r="H14" s="24"/>
      <c r="I14" s="189"/>
      <c r="J14" t="str">
        <f t="shared" si="0"/>
        <v/>
      </c>
      <c r="K14" t="str">
        <f>IF(B14="","",'On Road Fleet'!B14)</f>
        <v/>
      </c>
      <c r="L14" s="281"/>
    </row>
    <row r="15" spans="1:12" x14ac:dyDescent="0.3">
      <c r="A15" s="87" t="str">
        <f>IF('On Road Fleet'!U15=1,'On Road Fleet'!E15&amp;" "&amp;'On Road Fleet'!B15&amp;" "&amp;'On Road Fleet'!C15&amp;" "&amp;'On Road Fleet'!D15,"")</f>
        <v/>
      </c>
      <c r="B15" s="184"/>
      <c r="C15" s="22"/>
      <c r="D15" s="85" t="str">
        <f>IF(B15="","",IF('On Road Fleet'!M15="","",'On Road Fleet'!M15))</f>
        <v/>
      </c>
      <c r="E15" s="179" t="str">
        <f>IF(B15="","",IF('On Road Fleet'!N15="","",'On Road Fleet'!N15))</f>
        <v/>
      </c>
      <c r="F15" s="180" t="str">
        <f>IF(B15="","",IF('On Road Fleet'!O15="","",'On Road Fleet'!O15))</f>
        <v/>
      </c>
      <c r="G15" s="3"/>
      <c r="H15" s="24"/>
      <c r="I15" s="189"/>
      <c r="J15" t="str">
        <f t="shared" si="0"/>
        <v/>
      </c>
      <c r="K15" t="str">
        <f>IF(B15="","",'On Road Fleet'!B15)</f>
        <v/>
      </c>
      <c r="L15" s="281"/>
    </row>
    <row r="16" spans="1:12" x14ac:dyDescent="0.3">
      <c r="A16" s="87" t="str">
        <f>IF('On Road Fleet'!U16=1,'On Road Fleet'!E16&amp;" "&amp;'On Road Fleet'!B16&amp;" "&amp;'On Road Fleet'!C16&amp;" "&amp;'On Road Fleet'!D16,"")</f>
        <v/>
      </c>
      <c r="B16" s="184"/>
      <c r="C16" s="22"/>
      <c r="D16" s="85" t="str">
        <f>IF(B16="","",IF('On Road Fleet'!M16="","",'On Road Fleet'!M16))</f>
        <v/>
      </c>
      <c r="E16" s="179" t="str">
        <f>IF(B16="","",IF('On Road Fleet'!N16="","",'On Road Fleet'!N16))</f>
        <v/>
      </c>
      <c r="F16" s="180" t="str">
        <f>IF(B16="","",IF('On Road Fleet'!O16="","",'On Road Fleet'!O16))</f>
        <v/>
      </c>
      <c r="G16" s="3"/>
      <c r="H16" s="24"/>
      <c r="I16" s="189"/>
      <c r="J16" t="str">
        <f t="shared" si="0"/>
        <v/>
      </c>
      <c r="K16" t="str">
        <f>IF(B16="","",'On Road Fleet'!B16)</f>
        <v/>
      </c>
      <c r="L16" s="281"/>
    </row>
    <row r="17" spans="1:12" x14ac:dyDescent="0.3">
      <c r="A17" s="87" t="str">
        <f>IF('On Road Fleet'!U17=1,'On Road Fleet'!E17&amp;" "&amp;'On Road Fleet'!B17&amp;" "&amp;'On Road Fleet'!C17&amp;" "&amp;'On Road Fleet'!D17,"")</f>
        <v/>
      </c>
      <c r="B17" s="184"/>
      <c r="C17" s="22"/>
      <c r="D17" s="85" t="str">
        <f>IF(B17="","",IF('On Road Fleet'!M17="","",'On Road Fleet'!M17))</f>
        <v/>
      </c>
      <c r="E17" s="179" t="str">
        <f>IF(B17="","",IF('On Road Fleet'!N17="","",'On Road Fleet'!N17))</f>
        <v/>
      </c>
      <c r="F17" s="180" t="str">
        <f>IF(B17="","",IF('On Road Fleet'!O17="","",'On Road Fleet'!O17))</f>
        <v/>
      </c>
      <c r="G17" s="3"/>
      <c r="H17" s="24"/>
      <c r="I17" s="189"/>
      <c r="J17" t="str">
        <f t="shared" si="0"/>
        <v/>
      </c>
      <c r="K17" t="str">
        <f>IF(B17="","",'On Road Fleet'!B17)</f>
        <v/>
      </c>
      <c r="L17" s="281"/>
    </row>
    <row r="18" spans="1:12" x14ac:dyDescent="0.3">
      <c r="A18" s="87" t="str">
        <f>IF('On Road Fleet'!U18=1,'On Road Fleet'!E18&amp;" "&amp;'On Road Fleet'!B18&amp;" "&amp;'On Road Fleet'!C18&amp;" "&amp;'On Road Fleet'!D18,"")</f>
        <v/>
      </c>
      <c r="B18" s="184"/>
      <c r="C18" s="22"/>
      <c r="D18" s="85" t="str">
        <f>IF(B18="","",IF('On Road Fleet'!M18="","",'On Road Fleet'!M18))</f>
        <v/>
      </c>
      <c r="E18" s="179" t="str">
        <f>IF(B18="","",IF('On Road Fleet'!N18="","",'On Road Fleet'!N18))</f>
        <v/>
      </c>
      <c r="F18" s="180" t="str">
        <f>IF(B18="","",IF('On Road Fleet'!O18="","",'On Road Fleet'!O18))</f>
        <v/>
      </c>
      <c r="G18" s="3"/>
      <c r="H18" s="24"/>
      <c r="I18" s="189"/>
      <c r="J18" t="str">
        <f t="shared" si="0"/>
        <v/>
      </c>
      <c r="K18" t="str">
        <f>IF(B18="","",'On Road Fleet'!B18)</f>
        <v/>
      </c>
      <c r="L18" s="281"/>
    </row>
    <row r="19" spans="1:12" x14ac:dyDescent="0.3">
      <c r="A19" s="87" t="str">
        <f>IF('On Road Fleet'!U19=1,'On Road Fleet'!E19&amp;" "&amp;'On Road Fleet'!B19&amp;" "&amp;'On Road Fleet'!C19&amp;" "&amp;'On Road Fleet'!D19,"")</f>
        <v/>
      </c>
      <c r="B19" s="184"/>
      <c r="C19" s="22"/>
      <c r="D19" s="85" t="str">
        <f>IF(B19="","",IF('On Road Fleet'!M19="","",'On Road Fleet'!M19))</f>
        <v/>
      </c>
      <c r="E19" s="179" t="str">
        <f>IF(B19="","",IF('On Road Fleet'!N19="","",'On Road Fleet'!N19))</f>
        <v/>
      </c>
      <c r="F19" s="180" t="str">
        <f>IF(B19="","",IF('On Road Fleet'!O19="","",'On Road Fleet'!O19))</f>
        <v/>
      </c>
      <c r="G19" s="3"/>
      <c r="H19" s="24"/>
      <c r="I19" s="189"/>
      <c r="J19" t="str">
        <f t="shared" si="0"/>
        <v/>
      </c>
      <c r="K19" t="str">
        <f>IF(B19="","",'On Road Fleet'!B19)</f>
        <v/>
      </c>
      <c r="L19" s="281"/>
    </row>
    <row r="20" spans="1:12" x14ac:dyDescent="0.3">
      <c r="A20" s="87" t="str">
        <f>IF('On Road Fleet'!U20=1,'On Road Fleet'!E20&amp;" "&amp;'On Road Fleet'!B20&amp;" "&amp;'On Road Fleet'!C20&amp;" "&amp;'On Road Fleet'!D20,"")</f>
        <v/>
      </c>
      <c r="B20" s="184"/>
      <c r="C20" s="22"/>
      <c r="D20" s="85" t="str">
        <f>IF(B20="","",IF('On Road Fleet'!M20="","",'On Road Fleet'!M20))</f>
        <v/>
      </c>
      <c r="E20" s="179" t="str">
        <f>IF(B20="","",IF('On Road Fleet'!N20="","",'On Road Fleet'!N20))</f>
        <v/>
      </c>
      <c r="F20" s="180" t="str">
        <f>IF(B20="","",IF('On Road Fleet'!O20="","",'On Road Fleet'!O20))</f>
        <v/>
      </c>
      <c r="G20" s="3"/>
      <c r="H20" s="24"/>
      <c r="I20" s="189"/>
      <c r="J20" t="str">
        <f t="shared" si="0"/>
        <v/>
      </c>
      <c r="K20" t="str">
        <f>IF(B20="","",'On Road Fleet'!B20)</f>
        <v/>
      </c>
      <c r="L20" s="281"/>
    </row>
    <row r="21" spans="1:12" x14ac:dyDescent="0.3">
      <c r="A21" s="87" t="str">
        <f>IF('On Road Fleet'!U21=1,'On Road Fleet'!E21&amp;" "&amp;'On Road Fleet'!B21&amp;" "&amp;'On Road Fleet'!C21&amp;" "&amp;'On Road Fleet'!D21,"")</f>
        <v/>
      </c>
      <c r="B21" s="184"/>
      <c r="C21" s="22"/>
      <c r="D21" s="85" t="str">
        <f>IF(B21="","",IF('On Road Fleet'!M21="","",'On Road Fleet'!M21))</f>
        <v/>
      </c>
      <c r="E21" s="179" t="str">
        <f>IF(B21="","",IF('On Road Fleet'!N21="","",'On Road Fleet'!N21))</f>
        <v/>
      </c>
      <c r="F21" s="180" t="str">
        <f>IF(B21="","",IF('On Road Fleet'!O21="","",'On Road Fleet'!O21))</f>
        <v/>
      </c>
      <c r="G21" s="3"/>
      <c r="H21" s="24"/>
      <c r="I21" s="189"/>
      <c r="J21" t="str">
        <f t="shared" si="0"/>
        <v/>
      </c>
      <c r="K21" t="str">
        <f>IF(B21="","",'On Road Fleet'!B21)</f>
        <v/>
      </c>
      <c r="L21" s="281"/>
    </row>
    <row r="22" spans="1:12" x14ac:dyDescent="0.3">
      <c r="A22" s="87" t="str">
        <f>IF('On Road Fleet'!U22=1,'On Road Fleet'!E22&amp;" "&amp;'On Road Fleet'!B22&amp;" "&amp;'On Road Fleet'!C22&amp;" "&amp;'On Road Fleet'!D22,"")</f>
        <v/>
      </c>
      <c r="B22" s="184"/>
      <c r="C22" s="22"/>
      <c r="D22" s="85" t="str">
        <f>IF(B22="","",IF('On Road Fleet'!M22="","",'On Road Fleet'!M22))</f>
        <v/>
      </c>
      <c r="E22" s="179" t="str">
        <f>IF(B22="","",IF('On Road Fleet'!N22="","",'On Road Fleet'!N22))</f>
        <v/>
      </c>
      <c r="F22" s="180" t="str">
        <f>IF(B22="","",IF('On Road Fleet'!O22="","",'On Road Fleet'!O22))</f>
        <v/>
      </c>
      <c r="G22" s="3"/>
      <c r="H22" s="24"/>
      <c r="I22" s="189"/>
      <c r="J22" t="str">
        <f t="shared" si="0"/>
        <v/>
      </c>
      <c r="K22" t="str">
        <f>IF(B22="","",'On Road Fleet'!B22)</f>
        <v/>
      </c>
      <c r="L22" s="281"/>
    </row>
    <row r="23" spans="1:12" x14ac:dyDescent="0.3">
      <c r="A23" s="87" t="str">
        <f>IF('On Road Fleet'!U23=1,'On Road Fleet'!E23&amp;" "&amp;'On Road Fleet'!B23&amp;" "&amp;'On Road Fleet'!C23&amp;" "&amp;'On Road Fleet'!D23,"")</f>
        <v/>
      </c>
      <c r="B23" s="184"/>
      <c r="C23" s="22"/>
      <c r="D23" s="85" t="str">
        <f>IF(B23="","",IF('On Road Fleet'!M23="","",'On Road Fleet'!M23))</f>
        <v/>
      </c>
      <c r="E23" s="179" t="str">
        <f>IF(B23="","",IF('On Road Fleet'!N23="","",'On Road Fleet'!N23))</f>
        <v/>
      </c>
      <c r="F23" s="180" t="str">
        <f>IF(B23="","",IF('On Road Fleet'!O23="","",'On Road Fleet'!O23))</f>
        <v/>
      </c>
      <c r="G23" s="3"/>
      <c r="H23" s="24"/>
      <c r="I23" s="189"/>
      <c r="J23" t="str">
        <f t="shared" si="0"/>
        <v/>
      </c>
      <c r="K23" t="str">
        <f>IF(B23="","",'On Road Fleet'!B23)</f>
        <v/>
      </c>
      <c r="L23" s="281"/>
    </row>
    <row r="24" spans="1:12" x14ac:dyDescent="0.3">
      <c r="A24" s="87" t="str">
        <f>IF('On Road Fleet'!U24=1,'On Road Fleet'!E24&amp;" "&amp;'On Road Fleet'!B24&amp;" "&amp;'On Road Fleet'!C24&amp;" "&amp;'On Road Fleet'!D24,"")</f>
        <v/>
      </c>
      <c r="B24" s="184"/>
      <c r="C24" s="22"/>
      <c r="D24" s="85" t="str">
        <f>IF(B24="","",IF('On Road Fleet'!M24="","",'On Road Fleet'!M24))</f>
        <v/>
      </c>
      <c r="E24" s="179" t="str">
        <f>IF(B24="","",IF('On Road Fleet'!N24="","",'On Road Fleet'!N24))</f>
        <v/>
      </c>
      <c r="F24" s="180" t="str">
        <f>IF(B24="","",IF('On Road Fleet'!O24="","",'On Road Fleet'!O24))</f>
        <v/>
      </c>
      <c r="G24" s="3"/>
      <c r="H24" s="24"/>
      <c r="I24" s="189"/>
      <c r="J24" t="str">
        <f t="shared" si="0"/>
        <v/>
      </c>
      <c r="K24" t="str">
        <f>IF(B24="","",'On Road Fleet'!B24)</f>
        <v/>
      </c>
      <c r="L24" s="281"/>
    </row>
    <row r="25" spans="1:12" x14ac:dyDescent="0.3">
      <c r="A25" s="87" t="str">
        <f>IF('On Road Fleet'!U25=1,'On Road Fleet'!E25&amp;" "&amp;'On Road Fleet'!B25&amp;" "&amp;'On Road Fleet'!C25&amp;" "&amp;'On Road Fleet'!D25,"")</f>
        <v/>
      </c>
      <c r="B25" s="184"/>
      <c r="C25" s="22"/>
      <c r="D25" s="85" t="str">
        <f>IF(B25="","",IF('On Road Fleet'!M25="","",'On Road Fleet'!M25))</f>
        <v/>
      </c>
      <c r="E25" s="179" t="str">
        <f>IF(B25="","",IF('On Road Fleet'!N25="","",'On Road Fleet'!N25))</f>
        <v/>
      </c>
      <c r="F25" s="180" t="str">
        <f>IF(B25="","",IF('On Road Fleet'!O25="","",'On Road Fleet'!O25))</f>
        <v/>
      </c>
      <c r="G25" s="3"/>
      <c r="H25" s="24"/>
      <c r="I25" s="189"/>
      <c r="J25" t="str">
        <f t="shared" si="0"/>
        <v/>
      </c>
      <c r="K25" t="str">
        <f>IF(B25="","",'On Road Fleet'!B25)</f>
        <v/>
      </c>
      <c r="L25" s="281"/>
    </row>
    <row r="26" spans="1:12" x14ac:dyDescent="0.3">
      <c r="A26" s="87" t="str">
        <f>IF('On Road Fleet'!U26=1,'On Road Fleet'!E26&amp;" "&amp;'On Road Fleet'!B26&amp;" "&amp;'On Road Fleet'!C26&amp;" "&amp;'On Road Fleet'!D26,"")</f>
        <v/>
      </c>
      <c r="B26" s="184"/>
      <c r="C26" s="22"/>
      <c r="D26" s="85" t="str">
        <f>IF(B26="","",IF('On Road Fleet'!M26="","",'On Road Fleet'!M26))</f>
        <v/>
      </c>
      <c r="E26" s="179" t="str">
        <f>IF(B26="","",IF('On Road Fleet'!N26="","",'On Road Fleet'!N26))</f>
        <v/>
      </c>
      <c r="F26" s="180" t="str">
        <f>IF(B26="","",IF('On Road Fleet'!O26="","",'On Road Fleet'!O26))</f>
        <v/>
      </c>
      <c r="G26" s="3"/>
      <c r="H26" s="24"/>
      <c r="I26" s="189"/>
      <c r="J26" t="str">
        <f t="shared" si="0"/>
        <v/>
      </c>
      <c r="K26" t="str">
        <f>IF(B26="","",'On Road Fleet'!B26)</f>
        <v/>
      </c>
      <c r="L26" s="281"/>
    </row>
    <row r="27" spans="1:12" ht="15" thickBot="1" x14ac:dyDescent="0.35">
      <c r="A27" s="88" t="str">
        <f>IF('On Road Fleet'!U27=1,'On Road Fleet'!E27&amp;" "&amp;'On Road Fleet'!B27&amp;" "&amp;'On Road Fleet'!C27&amp;" "&amp;'On Road Fleet'!D27,"")</f>
        <v/>
      </c>
      <c r="B27" s="185"/>
      <c r="C27" s="25"/>
      <c r="D27" s="86" t="str">
        <f>IF(B27="","",IF('On Road Fleet'!M27="","",'On Road Fleet'!M27))</f>
        <v/>
      </c>
      <c r="E27" s="181" t="str">
        <f>IF(B27="","",IF('On Road Fleet'!N27="","",'On Road Fleet'!N27))</f>
        <v/>
      </c>
      <c r="F27" s="182" t="str">
        <f>IF(B27="","",IF('On Road Fleet'!O27="","",'On Road Fleet'!O27))</f>
        <v/>
      </c>
      <c r="G27" s="27"/>
      <c r="H27" s="28"/>
      <c r="I27" s="190"/>
      <c r="J27" t="str">
        <f t="shared" si="0"/>
        <v/>
      </c>
      <c r="K27" t="str">
        <f>IF(B27="","",'On Road Fleet'!B27)</f>
        <v/>
      </c>
      <c r="L27" s="282"/>
    </row>
    <row r="30" spans="1:12" ht="15" customHeight="1" x14ac:dyDescent="0.3">
      <c r="A30" s="266" t="s">
        <v>25</v>
      </c>
      <c r="B30" s="266"/>
    </row>
    <row r="31" spans="1:12" ht="15" customHeight="1" x14ac:dyDescent="0.3">
      <c r="A31" s="266"/>
      <c r="B31" s="266"/>
    </row>
  </sheetData>
  <mergeCells count="5">
    <mergeCell ref="L1:L27"/>
    <mergeCell ref="C1:D1"/>
    <mergeCell ref="A1:A2"/>
    <mergeCell ref="E1:H1"/>
    <mergeCell ref="A30:B31"/>
  </mergeCells>
  <conditionalFormatting sqref="A3:A27">
    <cfRule type="expression" dxfId="125" priority="93">
      <formula>$A3=""</formula>
    </cfRule>
  </conditionalFormatting>
  <conditionalFormatting sqref="B3:B27">
    <cfRule type="expression" dxfId="124" priority="91">
      <formula>A3=""</formula>
    </cfRule>
    <cfRule type="expression" dxfId="123" priority="92">
      <formula>#REF!="Blend Level"</formula>
    </cfRule>
  </conditionalFormatting>
  <conditionalFormatting sqref="C3:C27">
    <cfRule type="expression" dxfId="120" priority="95">
      <formula>$A3=""</formula>
    </cfRule>
  </conditionalFormatting>
  <conditionalFormatting sqref="D3:D27">
    <cfRule type="expression" dxfId="119" priority="96">
      <formula>C3="Yes"</formula>
    </cfRule>
  </conditionalFormatting>
  <conditionalFormatting sqref="E3:E27">
    <cfRule type="expression" dxfId="118" priority="94">
      <formula>C3="No"</formula>
    </cfRule>
  </conditionalFormatting>
  <conditionalFormatting sqref="F3:F27">
    <cfRule type="expression" dxfId="116" priority="84">
      <formula>J3="No  Plug-in Hybrid"</formula>
    </cfRule>
    <cfRule type="expression" dxfId="115" priority="86">
      <formula>J3="No  All Electric"</formula>
    </cfRule>
  </conditionalFormatting>
  <conditionalFormatting sqref="G3:H27">
    <cfRule type="expression" dxfId="114" priority="1">
      <formula>J3="No  Hybrid (conventional)"</formula>
    </cfRule>
    <cfRule type="expression" dxfId="113" priority="2">
      <formula>J3="  Hybrid (conventional)"</formula>
    </cfRule>
    <cfRule type="expression" dxfId="112" priority="3">
      <formula>J3="No  Plug-in Hybrid"</formula>
    </cfRule>
  </conditionalFormatting>
  <conditionalFormatting sqref="H3:H27">
    <cfRule type="expression" dxfId="111" priority="83">
      <formula>J3="No  All Electric"</formula>
    </cfRule>
    <cfRule type="expression" dxfId="110" priority="87">
      <formula>J3="  Hybrid (conventional)"</formula>
    </cfRule>
    <cfRule type="expression" dxfId="109" priority="89">
      <formula>J3="No  Plug-in Hybrid"</formula>
    </cfRule>
  </conditionalFormatting>
  <hyperlinks>
    <hyperlink ref="A30:B31" location="Main!A1" display="Back to Main Tab" xr:uid="{7BDABB03-76C8-4F81-B3E4-5FDD1C73F906}"/>
  </hyperlinks>
  <pageMargins left="0.7" right="0.7" top="0.75" bottom="0.75" header="0.3" footer="0.3"/>
  <pageSetup orientation="portrait" horizontalDpi="1200" verticalDpi="1200" r:id="rId1"/>
  <extLst>
    <ext xmlns:x14="http://schemas.microsoft.com/office/spreadsheetml/2009/9/main" uri="{78C0D931-6437-407d-A8EE-F0AAD7539E65}">
      <x14:conditionalFormattings>
        <x14:conditionalFormatting xmlns:xm="http://schemas.microsoft.com/office/excel/2006/main">
          <x14:cfRule type="expression" priority="4" id="{36666E7A-F522-409E-9942-CB32EB484728}">
            <xm:f>$B3=List!$H$3</xm:f>
            <x14:dxf>
              <font>
                <color theme="0"/>
              </font>
            </x14:dxf>
          </x14:cfRule>
          <x14:cfRule type="expression" priority="10" id="{D21DD57B-15D9-4E11-B2C3-5693A9239E27}">
            <xm:f>$B3=List!$H$3</xm:f>
            <x14:dxf>
              <fill>
                <patternFill>
                  <bgColor theme="0"/>
                </patternFill>
              </fill>
            </x14:dxf>
          </x14:cfRule>
          <xm:sqref>C3:C27</xm:sqref>
        </x14:conditionalFormatting>
        <x14:conditionalFormatting xmlns:xm="http://schemas.microsoft.com/office/excel/2006/main">
          <x14:cfRule type="expression" priority="5" id="{FCB22189-2C72-4EF5-B575-9BED7B645413}">
            <xm:f>$B3=List!$H$3</xm:f>
            <x14:dxf>
              <font>
                <color theme="0"/>
              </font>
            </x14:dxf>
          </x14:cfRule>
          <xm:sqref>F3:F27</xm:sqref>
        </x14:conditionalFormatting>
        <x14:conditionalFormatting xmlns:xm="http://schemas.microsoft.com/office/excel/2006/main">
          <x14:cfRule type="expression" priority="9" id="{B28B432D-8DCE-4137-B40D-4BE46BAD9665}">
            <xm:f>K3=List!$D$2</xm:f>
            <x14:dxf>
              <fill>
                <patternFill>
                  <bgColor theme="0" tint="-0.14996795556505021"/>
                </patternFill>
              </fill>
            </x14:dxf>
          </x14:cfRule>
          <xm:sqref>I3:I27</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4CF6D3C4-98FD-47B5-B9C6-1402D2DB2F83}">
          <x14:formula1>
            <xm:f>List!$H$2:$H$4</xm:f>
          </x14:formula1>
          <xm:sqref>B3:B27</xm:sqref>
        </x14:dataValidation>
        <x14:dataValidation type="list" allowBlank="1" showInputMessage="1" showErrorMessage="1" xr:uid="{1A9B8334-5316-4F7F-BC31-877DBF1E6F26}">
          <x14:formula1>
            <xm:f>List!$B$16:$B$17</xm:f>
          </x14:formula1>
          <xm:sqref>C3:C27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681B42-E58A-4764-BBD7-FAA1F0958367}">
  <dimension ref="A1:L26"/>
  <sheetViews>
    <sheetView workbookViewId="0">
      <selection sqref="A1:A2"/>
    </sheetView>
  </sheetViews>
  <sheetFormatPr defaultRowHeight="14.4" x14ac:dyDescent="0.3"/>
  <cols>
    <col min="1" max="1" width="35.6640625" customWidth="1"/>
    <col min="2" max="2" width="27.109375" customWidth="1"/>
    <col min="3" max="4" width="25.44140625" customWidth="1"/>
    <col min="5" max="5" width="18.5546875" bestFit="1" customWidth="1"/>
    <col min="6" max="6" width="18" customWidth="1"/>
    <col min="7" max="7" width="23.6640625" customWidth="1"/>
    <col min="8" max="9" width="8.88671875" hidden="1" customWidth="1"/>
    <col min="10" max="10" width="6.33203125" hidden="1" customWidth="1"/>
    <col min="11" max="11" width="8.88671875" hidden="1" customWidth="1"/>
  </cols>
  <sheetData>
    <row r="1" spans="1:12" ht="21" x14ac:dyDescent="0.4">
      <c r="A1" s="265" t="s">
        <v>84</v>
      </c>
      <c r="B1" s="286" t="s">
        <v>85</v>
      </c>
      <c r="C1" s="287"/>
      <c r="D1" s="288"/>
      <c r="E1" s="286" t="s">
        <v>86</v>
      </c>
      <c r="F1" s="287"/>
      <c r="G1" s="288"/>
      <c r="L1" s="280" t="s">
        <v>87</v>
      </c>
    </row>
    <row r="2" spans="1:12" ht="47.4" thickBot="1" x14ac:dyDescent="0.35">
      <c r="A2" s="289"/>
      <c r="B2" s="233" t="s">
        <v>88</v>
      </c>
      <c r="C2" s="100" t="s">
        <v>89</v>
      </c>
      <c r="D2" s="101" t="s">
        <v>90</v>
      </c>
      <c r="E2" s="233" t="s">
        <v>91</v>
      </c>
      <c r="F2" s="100" t="s">
        <v>92</v>
      </c>
      <c r="G2" s="101" t="s">
        <v>93</v>
      </c>
      <c r="H2" s="128" t="s">
        <v>94</v>
      </c>
      <c r="I2" s="133" t="s">
        <v>95</v>
      </c>
      <c r="J2" s="133" t="s">
        <v>96</v>
      </c>
      <c r="K2" s="66" t="s">
        <v>97</v>
      </c>
      <c r="L2" s="281"/>
    </row>
    <row r="3" spans="1:12" x14ac:dyDescent="0.3">
      <c r="A3" s="35">
        <v>1</v>
      </c>
      <c r="B3" s="148"/>
      <c r="C3" s="9"/>
      <c r="D3" s="69"/>
      <c r="E3" s="31"/>
      <c r="F3" s="33"/>
      <c r="G3" s="34"/>
      <c r="H3">
        <f>IF(B3=List!D$10,1,IF(B3=List!D$11,1,IF(B3=List!D$12,1,0)))</f>
        <v>0</v>
      </c>
      <c r="I3">
        <f>IF(E3=List!H$7,1,IF(E3=List!H$9,1,List!E$10))</f>
        <v>0</v>
      </c>
      <c r="J3">
        <f>IF(E3=List!H$8,1,IF(E3=List!H$9,1,0))</f>
        <v>0</v>
      </c>
      <c r="K3">
        <f>IF(E3=List!H9,'New Stations'!F3+'New Stations'!G3,IF('New Stations'!E3=List!H8,'New Stations'!G3,IF('New Stations'!E3=List!H7,'New Stations'!F3,0)))</f>
        <v>0</v>
      </c>
      <c r="L3" s="281"/>
    </row>
    <row r="4" spans="1:12" x14ac:dyDescent="0.3">
      <c r="A4" s="36">
        <f>1+A3</f>
        <v>2</v>
      </c>
      <c r="B4" s="149"/>
      <c r="C4" s="6"/>
      <c r="D4" s="70"/>
      <c r="E4" s="18"/>
      <c r="F4" s="3"/>
      <c r="G4" s="24"/>
      <c r="H4">
        <f>IF(B4=List!D$10,1,IF(B4=List!D$11,1,IF(B4=List!D$12,1,0)))</f>
        <v>0</v>
      </c>
      <c r="I4">
        <f>IF(E4=List!H$7,1,IF(E4=List!H$9,1,List!E$10))</f>
        <v>0</v>
      </c>
      <c r="J4">
        <f>IF(E4=List!H$8,1,IF(E4=List!H$9,1,0))</f>
        <v>0</v>
      </c>
      <c r="L4" s="281"/>
    </row>
    <row r="5" spans="1:12" x14ac:dyDescent="0.3">
      <c r="A5" s="36">
        <f t="shared" ref="A5:A22" si="0">1+A4</f>
        <v>3</v>
      </c>
      <c r="B5" s="149"/>
      <c r="C5" s="6"/>
      <c r="D5" s="70"/>
      <c r="E5" s="18"/>
      <c r="F5" s="3"/>
      <c r="G5" s="24"/>
      <c r="H5">
        <f>IF(B5=List!D$10,1,IF(B5=List!D$11,1,IF(B5=List!D$12,1,0)))</f>
        <v>0</v>
      </c>
      <c r="I5">
        <f>IF(E5=List!H$7,1,IF(E5=List!H$9,1,List!E$10))</f>
        <v>0</v>
      </c>
      <c r="J5">
        <f>IF(E5=List!H$8,1,IF(E5=List!H$9,1,0))</f>
        <v>0</v>
      </c>
      <c r="L5" s="281"/>
    </row>
    <row r="6" spans="1:12" x14ac:dyDescent="0.3">
      <c r="A6" s="36">
        <f t="shared" si="0"/>
        <v>4</v>
      </c>
      <c r="B6" s="149"/>
      <c r="C6" s="6"/>
      <c r="D6" s="70"/>
      <c r="E6" s="18"/>
      <c r="F6" s="3"/>
      <c r="G6" s="24"/>
      <c r="H6">
        <f>IF(B6=List!D$10,1,IF(B6=List!D$11,1,IF(B6=List!D$12,1,0)))</f>
        <v>0</v>
      </c>
      <c r="I6">
        <f>IF(E6=List!H$7,1,IF(E6=List!H$9,1,List!E$10))</f>
        <v>0</v>
      </c>
      <c r="J6">
        <f>IF(E6=List!H$8,1,IF(E6=List!H$9,1,0))</f>
        <v>0</v>
      </c>
      <c r="L6" s="281"/>
    </row>
    <row r="7" spans="1:12" x14ac:dyDescent="0.3">
      <c r="A7" s="36">
        <f t="shared" si="0"/>
        <v>5</v>
      </c>
      <c r="B7" s="149"/>
      <c r="C7" s="6"/>
      <c r="D7" s="70"/>
      <c r="E7" s="18"/>
      <c r="F7" s="3"/>
      <c r="G7" s="24"/>
      <c r="H7">
        <f>IF(B7=List!D$10,1,IF(B7=List!D$11,1,IF(B7=List!D$12,1,0)))</f>
        <v>0</v>
      </c>
      <c r="I7">
        <f>IF(E7=List!H$7,1,IF(E7=List!H$9,1,List!E$10))</f>
        <v>0</v>
      </c>
      <c r="J7">
        <f>IF(E7=List!H$8,1,IF(E7=List!H$9,1,0))</f>
        <v>0</v>
      </c>
      <c r="L7" s="281"/>
    </row>
    <row r="8" spans="1:12" x14ac:dyDescent="0.3">
      <c r="A8" s="36">
        <f t="shared" si="0"/>
        <v>6</v>
      </c>
      <c r="B8" s="149"/>
      <c r="C8" s="6"/>
      <c r="D8" s="70"/>
      <c r="E8" s="18"/>
      <c r="F8" s="3"/>
      <c r="G8" s="24"/>
      <c r="H8">
        <f>IF(B8=List!D$10,1,IF(B8=List!D$11,1,IF(B8=List!D$12,1,0)))</f>
        <v>0</v>
      </c>
      <c r="I8">
        <f>IF(E8=List!H$7,1,IF(E8=List!H$9,1,List!E$10))</f>
        <v>0</v>
      </c>
      <c r="J8">
        <f>IF(E8=List!H$8,1,IF(E8=List!H$9,1,0))</f>
        <v>0</v>
      </c>
      <c r="L8" s="281"/>
    </row>
    <row r="9" spans="1:12" x14ac:dyDescent="0.3">
      <c r="A9" s="36">
        <f t="shared" si="0"/>
        <v>7</v>
      </c>
      <c r="B9" s="149"/>
      <c r="C9" s="6"/>
      <c r="D9" s="70"/>
      <c r="E9" s="18"/>
      <c r="F9" s="3"/>
      <c r="G9" s="24"/>
      <c r="H9">
        <f>IF(B9=List!D$10,1,IF(B9=List!D$11,1,IF(B9=List!D$12,1,0)))</f>
        <v>0</v>
      </c>
      <c r="I9">
        <f>IF(E9=List!H$7,1,IF(E9=List!H$9,1,List!E$10))</f>
        <v>0</v>
      </c>
      <c r="J9">
        <f>IF(E9=List!H$8,1,IF(E9=List!H$9,1,0))</f>
        <v>0</v>
      </c>
      <c r="L9" s="281"/>
    </row>
    <row r="10" spans="1:12" x14ac:dyDescent="0.3">
      <c r="A10" s="36">
        <f t="shared" si="0"/>
        <v>8</v>
      </c>
      <c r="B10" s="149"/>
      <c r="C10" s="6"/>
      <c r="D10" s="70"/>
      <c r="E10" s="18"/>
      <c r="F10" s="3"/>
      <c r="G10" s="24"/>
      <c r="H10">
        <f>IF(B10=List!D$10,1,IF(B10=List!D$11,1,IF(B10=List!D$12,1,0)))</f>
        <v>0</v>
      </c>
      <c r="I10">
        <f>IF(E10=List!H$7,1,IF(E10=List!H$9,1,List!E$10))</f>
        <v>0</v>
      </c>
      <c r="J10">
        <f>IF(E10=List!H$8,1,IF(E10=List!H$9,1,0))</f>
        <v>0</v>
      </c>
      <c r="L10" s="281"/>
    </row>
    <row r="11" spans="1:12" x14ac:dyDescent="0.3">
      <c r="A11" s="36">
        <f t="shared" si="0"/>
        <v>9</v>
      </c>
      <c r="B11" s="149"/>
      <c r="C11" s="6"/>
      <c r="D11" s="70"/>
      <c r="E11" s="18"/>
      <c r="F11" s="3"/>
      <c r="G11" s="24"/>
      <c r="H11">
        <f>IF(B11=List!D$10,1,IF(B11=List!D$11,1,IF(B11=List!D$12,1,0)))</f>
        <v>0</v>
      </c>
      <c r="I11">
        <f>IF(E11=List!H$7,1,IF(E11=List!H$9,1,List!E$10))</f>
        <v>0</v>
      </c>
      <c r="J11">
        <f>IF(E11=List!H$8,1,IF(E11=List!H$9,1,0))</f>
        <v>0</v>
      </c>
      <c r="L11" s="281"/>
    </row>
    <row r="12" spans="1:12" x14ac:dyDescent="0.3">
      <c r="A12" s="36">
        <f t="shared" si="0"/>
        <v>10</v>
      </c>
      <c r="B12" s="149"/>
      <c r="C12" s="6"/>
      <c r="D12" s="70"/>
      <c r="E12" s="18"/>
      <c r="F12" s="3"/>
      <c r="G12" s="24"/>
      <c r="H12">
        <f>IF(B12=List!D$10,1,IF(B12=List!D$11,1,IF(B12=List!D$12,1,0)))</f>
        <v>0</v>
      </c>
      <c r="I12">
        <f>IF(E12=List!H$7,1,IF(E12=List!H$9,1,List!E$10))</f>
        <v>0</v>
      </c>
      <c r="J12">
        <f>IF(E12=List!H$8,1,IF(E12=List!H$9,1,0))</f>
        <v>0</v>
      </c>
      <c r="L12" s="281"/>
    </row>
    <row r="13" spans="1:12" x14ac:dyDescent="0.3">
      <c r="A13" s="36">
        <f t="shared" si="0"/>
        <v>11</v>
      </c>
      <c r="B13" s="149"/>
      <c r="C13" s="6"/>
      <c r="D13" s="70"/>
      <c r="E13" s="18"/>
      <c r="F13" s="3"/>
      <c r="G13" s="24"/>
      <c r="H13">
        <f>IF(B13=List!D$10,1,IF(B13=List!D$11,1,IF(B13=List!D$12,1,0)))</f>
        <v>0</v>
      </c>
      <c r="I13">
        <f>IF(E13=List!H$7,1,IF(E13=List!H$9,1,List!E$10))</f>
        <v>0</v>
      </c>
      <c r="J13">
        <f>IF(E13=List!H$8,1,IF(E13=List!H$9,1,0))</f>
        <v>0</v>
      </c>
      <c r="L13" s="281"/>
    </row>
    <row r="14" spans="1:12" x14ac:dyDescent="0.3">
      <c r="A14" s="36">
        <f t="shared" si="0"/>
        <v>12</v>
      </c>
      <c r="B14" s="149"/>
      <c r="C14" s="6"/>
      <c r="D14" s="70"/>
      <c r="E14" s="18"/>
      <c r="F14" s="3"/>
      <c r="G14" s="24"/>
      <c r="H14">
        <f>IF(B14=List!D$10,1,IF(B14=List!D$11,1,IF(B14=List!D$12,1,0)))</f>
        <v>0</v>
      </c>
      <c r="I14">
        <f>IF(E14=List!H$7,1,IF(E14=List!H$9,1,List!E$10))</f>
        <v>0</v>
      </c>
      <c r="J14">
        <f>IF(E14=List!H$8,1,IF(E14=List!H$9,1,0))</f>
        <v>0</v>
      </c>
      <c r="L14" s="281"/>
    </row>
    <row r="15" spans="1:12" x14ac:dyDescent="0.3">
      <c r="A15" s="36">
        <f t="shared" si="0"/>
        <v>13</v>
      </c>
      <c r="B15" s="149"/>
      <c r="C15" s="6"/>
      <c r="D15" s="70"/>
      <c r="E15" s="18"/>
      <c r="F15" s="3"/>
      <c r="G15" s="24"/>
      <c r="H15">
        <f>IF(B15=List!D$10,1,IF(B15=List!D$11,1,IF(B15=List!D$12,1,0)))</f>
        <v>0</v>
      </c>
      <c r="I15">
        <f>IF(E15=List!H$7,1,IF(E15=List!H$9,1,List!E$10))</f>
        <v>0</v>
      </c>
      <c r="J15">
        <f>IF(E15=List!H$8,1,IF(E15=List!H$9,1,0))</f>
        <v>0</v>
      </c>
      <c r="L15" s="281"/>
    </row>
    <row r="16" spans="1:12" x14ac:dyDescent="0.3">
      <c r="A16" s="36">
        <f t="shared" si="0"/>
        <v>14</v>
      </c>
      <c r="B16" s="149"/>
      <c r="C16" s="6"/>
      <c r="D16" s="70"/>
      <c r="E16" s="18"/>
      <c r="F16" s="3"/>
      <c r="G16" s="24"/>
      <c r="H16">
        <f>IF(B16=List!D$10,1,IF(B16=List!D$11,1,IF(B16=List!D$12,1,0)))</f>
        <v>0</v>
      </c>
      <c r="I16">
        <f>IF(E16=List!H$7,1,IF(E16=List!H$9,1,List!E$10))</f>
        <v>0</v>
      </c>
      <c r="J16">
        <f>IF(E16=List!H$8,1,IF(E16=List!H$9,1,0))</f>
        <v>0</v>
      </c>
      <c r="L16" s="281"/>
    </row>
    <row r="17" spans="1:12" x14ac:dyDescent="0.3">
      <c r="A17" s="36">
        <f t="shared" si="0"/>
        <v>15</v>
      </c>
      <c r="B17" s="149"/>
      <c r="C17" s="6"/>
      <c r="D17" s="70"/>
      <c r="E17" s="18"/>
      <c r="F17" s="3"/>
      <c r="G17" s="24"/>
      <c r="H17">
        <f>IF(B17=List!D$10,1,IF(B17=List!D$11,1,IF(B17=List!D$12,1,0)))</f>
        <v>0</v>
      </c>
      <c r="I17">
        <f>IF(E17=List!H$7,1,IF(E17=List!H$9,1,List!E$10))</f>
        <v>0</v>
      </c>
      <c r="J17">
        <f>IF(E17=List!H$8,1,IF(E17=List!H$9,1,0))</f>
        <v>0</v>
      </c>
      <c r="L17" s="281"/>
    </row>
    <row r="18" spans="1:12" x14ac:dyDescent="0.3">
      <c r="A18" s="36">
        <f t="shared" si="0"/>
        <v>16</v>
      </c>
      <c r="B18" s="149"/>
      <c r="C18" s="6"/>
      <c r="D18" s="70"/>
      <c r="E18" s="18"/>
      <c r="F18" s="3"/>
      <c r="G18" s="24"/>
      <c r="H18">
        <f>IF(B18=List!D$10,1,IF(B18=List!D$11,1,IF(B18=List!D$12,1,0)))</f>
        <v>0</v>
      </c>
      <c r="I18">
        <f>IF(E18=List!H$7,1,IF(E18=List!H$9,1,List!E$10))</f>
        <v>0</v>
      </c>
      <c r="J18">
        <f>IF(E18=List!H$8,1,IF(E18=List!H$9,1,0))</f>
        <v>0</v>
      </c>
      <c r="L18" s="281"/>
    </row>
    <row r="19" spans="1:12" x14ac:dyDescent="0.3">
      <c r="A19" s="36">
        <f t="shared" si="0"/>
        <v>17</v>
      </c>
      <c r="B19" s="149"/>
      <c r="C19" s="6"/>
      <c r="D19" s="70"/>
      <c r="E19" s="18"/>
      <c r="F19" s="3"/>
      <c r="G19" s="24"/>
      <c r="H19">
        <f>IF(B19=List!D$10,1,IF(B19=List!D$11,1,IF(B19=List!D$12,1,0)))</f>
        <v>0</v>
      </c>
      <c r="I19">
        <f>IF(E19=List!H$7,1,IF(E19=List!H$9,1,List!E$10))</f>
        <v>0</v>
      </c>
      <c r="J19">
        <f>IF(E19=List!H$8,1,IF(E19=List!H$9,1,0))</f>
        <v>0</v>
      </c>
      <c r="L19" s="281"/>
    </row>
    <row r="20" spans="1:12" x14ac:dyDescent="0.3">
      <c r="A20" s="36">
        <f t="shared" si="0"/>
        <v>18</v>
      </c>
      <c r="B20" s="149"/>
      <c r="C20" s="6"/>
      <c r="D20" s="70"/>
      <c r="E20" s="18"/>
      <c r="F20" s="3"/>
      <c r="G20" s="24"/>
      <c r="H20">
        <f>IF(B20=List!D$10,1,IF(B20=List!D$11,1,IF(B20=List!D$12,1,0)))</f>
        <v>0</v>
      </c>
      <c r="I20">
        <f>IF(E20=List!H$7,1,IF(E20=List!H$9,1,List!E$10))</f>
        <v>0</v>
      </c>
      <c r="J20">
        <f>IF(E20=List!H$8,1,IF(E20=List!H$9,1,0))</f>
        <v>0</v>
      </c>
      <c r="L20" s="281"/>
    </row>
    <row r="21" spans="1:12" x14ac:dyDescent="0.3">
      <c r="A21" s="36">
        <f t="shared" si="0"/>
        <v>19</v>
      </c>
      <c r="B21" s="149"/>
      <c r="C21" s="6"/>
      <c r="D21" s="70"/>
      <c r="E21" s="18"/>
      <c r="F21" s="3"/>
      <c r="G21" s="24"/>
      <c r="H21">
        <f>IF(B21=List!D$10,1,IF(B21=List!D$11,1,IF(B21=List!D$12,1,0)))</f>
        <v>0</v>
      </c>
      <c r="I21">
        <f>IF(E21=List!H$7,1,IF(E21=List!H$9,1,List!E$10))</f>
        <v>0</v>
      </c>
      <c r="J21">
        <f>IF(E21=List!H$8,1,IF(E21=List!H$9,1,0))</f>
        <v>0</v>
      </c>
      <c r="L21" s="281"/>
    </row>
    <row r="22" spans="1:12" ht="15" thickBot="1" x14ac:dyDescent="0.35">
      <c r="A22" s="37">
        <f t="shared" si="0"/>
        <v>20</v>
      </c>
      <c r="B22" s="150"/>
      <c r="C22" s="14"/>
      <c r="D22" s="71"/>
      <c r="E22" s="156"/>
      <c r="F22" s="27"/>
      <c r="G22" s="28"/>
      <c r="H22">
        <f>IF(B22=List!D$10,1,IF(B22=List!D$11,1,IF(B22=List!D$12,1,0)))</f>
        <v>0</v>
      </c>
      <c r="I22">
        <f>IF(E22=List!H$7,1,IF(E22=List!H$9,1,List!E$10))</f>
        <v>0</v>
      </c>
      <c r="J22">
        <f>IF(E22=List!H$8,1,IF(E22=List!H$9,1,0))</f>
        <v>0</v>
      </c>
      <c r="L22" s="282"/>
    </row>
    <row r="25" spans="1:12" ht="15" customHeight="1" x14ac:dyDescent="0.3">
      <c r="A25" s="266" t="s">
        <v>25</v>
      </c>
      <c r="B25" s="266"/>
    </row>
    <row r="26" spans="1:12" ht="15" customHeight="1" x14ac:dyDescent="0.3">
      <c r="A26" s="266"/>
      <c r="B26" s="266"/>
    </row>
  </sheetData>
  <mergeCells count="5">
    <mergeCell ref="E1:G1"/>
    <mergeCell ref="B1:D1"/>
    <mergeCell ref="A1:A2"/>
    <mergeCell ref="A25:B26"/>
    <mergeCell ref="L1:L22"/>
  </mergeCells>
  <conditionalFormatting sqref="C3:C22">
    <cfRule type="expression" dxfId="106" priority="6">
      <formula>B3=""</formula>
    </cfRule>
  </conditionalFormatting>
  <conditionalFormatting sqref="D3:D22">
    <cfRule type="expression" dxfId="105" priority="5">
      <formula>B3=""</formula>
    </cfRule>
  </conditionalFormatting>
  <conditionalFormatting sqref="E3:E22">
    <cfRule type="expression" dxfId="104" priority="2">
      <formula>H3=0</formula>
    </cfRule>
  </conditionalFormatting>
  <conditionalFormatting sqref="F3:F22">
    <cfRule type="expression" dxfId="103" priority="3">
      <formula>$I3=1</formula>
    </cfRule>
  </conditionalFormatting>
  <conditionalFormatting sqref="G3:G22">
    <cfRule type="expression" dxfId="102" priority="1">
      <formula>J3=1</formula>
    </cfRule>
  </conditionalFormatting>
  <hyperlinks>
    <hyperlink ref="A25:B26" location="Main!A1" display="Back to Main Tab" xr:uid="{6BBBBC34-5659-4DB2-BA21-BE390F9AB341}"/>
  </hyperlink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expression" priority="4" id="{6AFA1735-FF74-4F16-BD5C-FCC84F5DA7F2}">
            <xm:f>B3=List!$D$13</xm:f>
            <x14:dxf>
              <fill>
                <patternFill>
                  <bgColor rgb="FFFF0000"/>
                </patternFill>
              </fill>
            </x14:dxf>
          </x14:cfRule>
          <xm:sqref>B3:B22</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xr:uid="{A1D0CDB8-C360-4413-B693-7A6FBD486AE9}">
          <x14:formula1>
            <xm:f>List!$H$13:$H$14</xm:f>
          </x14:formula1>
          <xm:sqref>C3:C22</xm:sqref>
        </x14:dataValidation>
        <x14:dataValidation type="list" allowBlank="1" showInputMessage="1" showErrorMessage="1" xr:uid="{BE762F55-0F6A-45D3-8BAC-72C295659D7E}">
          <x14:formula1>
            <xm:f>List!$H$7:$H$8</xm:f>
          </x14:formula1>
          <xm:sqref>E3:E22</xm:sqref>
        </x14:dataValidation>
        <x14:dataValidation type="list" allowBlank="1" showInputMessage="1" showErrorMessage="1" xr:uid="{70483AA0-37EB-4EC6-8904-E4E3FF179E47}">
          <x14:formula1>
            <xm:f>List!$D$10:$D$22</xm:f>
          </x14:formula1>
          <xm:sqref>B3:B22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C8F95C-36D4-446C-B8F5-163FA5BDE775}">
  <dimension ref="A1:M50"/>
  <sheetViews>
    <sheetView workbookViewId="0">
      <selection sqref="A1:A2"/>
    </sheetView>
  </sheetViews>
  <sheetFormatPr defaultRowHeight="14.4" x14ac:dyDescent="0.3"/>
  <cols>
    <col min="1" max="1" width="28" bestFit="1" customWidth="1"/>
    <col min="2" max="2" width="24.88671875" customWidth="1"/>
    <col min="3" max="3" width="37.6640625" customWidth="1"/>
    <col min="4" max="4" width="23.109375" customWidth="1"/>
    <col min="5" max="5" width="27.109375" hidden="1" customWidth="1"/>
    <col min="6" max="6" width="12.109375" hidden="1" customWidth="1"/>
    <col min="7" max="7" width="33.33203125" customWidth="1"/>
    <col min="8" max="8" width="21.33203125" customWidth="1"/>
    <col min="9" max="10" width="12.109375" hidden="1" customWidth="1"/>
    <col min="11" max="11" width="32.33203125" hidden="1" customWidth="1"/>
    <col min="12" max="12" width="52.6640625" hidden="1" customWidth="1"/>
  </cols>
  <sheetData>
    <row r="1" spans="1:13" x14ac:dyDescent="0.3">
      <c r="A1" s="284" t="s">
        <v>35</v>
      </c>
      <c r="M1" s="290" t="s">
        <v>98</v>
      </c>
    </row>
    <row r="2" spans="1:13" ht="15" thickBot="1" x14ac:dyDescent="0.35">
      <c r="A2" s="284"/>
      <c r="M2" s="290"/>
    </row>
    <row r="3" spans="1:13" ht="48" customHeight="1" thickBot="1" x14ac:dyDescent="0.35">
      <c r="A3" s="229" t="s">
        <v>387</v>
      </c>
      <c r="B3" s="58" t="s">
        <v>99</v>
      </c>
      <c r="C3" s="93" t="s">
        <v>100</v>
      </c>
      <c r="D3" s="94" t="s">
        <v>101</v>
      </c>
      <c r="E3" s="230" t="s">
        <v>102</v>
      </c>
      <c r="F3" s="137" t="s">
        <v>103</v>
      </c>
      <c r="G3" s="93" t="s">
        <v>104</v>
      </c>
      <c r="H3" s="94" t="s">
        <v>105</v>
      </c>
      <c r="I3" s="66" t="s">
        <v>106</v>
      </c>
      <c r="J3" s="66" t="s">
        <v>107</v>
      </c>
      <c r="K3" s="66" t="s">
        <v>108</v>
      </c>
      <c r="L3" s="66" t="s">
        <v>109</v>
      </c>
      <c r="M3" s="290"/>
    </row>
    <row r="4" spans="1:13" ht="15" thickBot="1" x14ac:dyDescent="0.35">
      <c r="A4" s="225" t="str">
        <f>IF('New Stations'!H3=1,'New Stations'!D3&amp;" "&amp;'New Stations'!C3&amp;" "&amp;'New Stations'!E3,"")</f>
        <v/>
      </c>
      <c r="B4" s="29" t="str">
        <f>IF(A4="","",'New Stations'!K3)</f>
        <v/>
      </c>
      <c r="C4" s="39"/>
      <c r="D4" s="226"/>
      <c r="E4" s="227" t="str">
        <f>IF(C4=List!J$8,"Mixed Evs and PHEVs","")</f>
        <v/>
      </c>
      <c r="F4" s="228" t="str">
        <f>IF(E4="","",List!D$25)</f>
        <v/>
      </c>
      <c r="G4" s="18"/>
      <c r="H4" s="21"/>
      <c r="I4" s="143" t="str">
        <f>IF(G4="No",25,"")</f>
        <v/>
      </c>
      <c r="J4" s="1" t="str">
        <f>IF(G4="No",20,"")</f>
        <v/>
      </c>
      <c r="K4" s="1" t="str">
        <f>IF(F4="","","General / Unknown")</f>
        <v/>
      </c>
      <c r="L4" s="1" t="str">
        <f>IF(K4="","","Mainly within the CLEAN CITIES COALITON boundaries")</f>
        <v/>
      </c>
      <c r="M4" s="290"/>
    </row>
    <row r="5" spans="1:13" ht="15" thickBot="1" x14ac:dyDescent="0.35">
      <c r="A5" s="154" t="str">
        <f>IF('New Stations'!H4=1,'New Stations'!D4&amp;" "&amp;'New Stations'!C4&amp;" "&amp;'New Stations'!E4,"")</f>
        <v/>
      </c>
      <c r="B5" s="67" t="str">
        <f>IF(A5="","",'New Stations'!K4)</f>
        <v/>
      </c>
      <c r="C5" s="6"/>
      <c r="D5" s="70"/>
      <c r="E5" s="146" t="str">
        <f>IF(C5=List!J$8,"Mixed Evs and PHEVs","")</f>
        <v/>
      </c>
      <c r="F5" s="144" t="str">
        <f>IF(E5="","",List!D$25)</f>
        <v/>
      </c>
      <c r="G5" s="22"/>
      <c r="H5" s="24"/>
      <c r="I5" s="143" t="str">
        <f t="shared" ref="I5:I23" si="0">IF(G5="No",25,"")</f>
        <v/>
      </c>
      <c r="J5" s="1" t="str">
        <f t="shared" ref="J5:J23" si="1">IF(G5="No",20,"")</f>
        <v/>
      </c>
      <c r="K5" s="1" t="str">
        <f t="shared" ref="K5:K23" si="2">IF(F5="","","General / Unknown")</f>
        <v/>
      </c>
      <c r="L5" s="1" t="str">
        <f t="shared" ref="L5:L23" si="3">IF(K5="","","Mainly within the CLEAN CITIES COALITON boundaries")</f>
        <v/>
      </c>
      <c r="M5" s="290"/>
    </row>
    <row r="6" spans="1:13" ht="15" thickBot="1" x14ac:dyDescent="0.35">
      <c r="A6" s="154" t="str">
        <f>IF('New Stations'!H5=1,'New Stations'!D5&amp;" "&amp;'New Stations'!C5&amp;" "&amp;'New Stations'!E5,"")</f>
        <v/>
      </c>
      <c r="B6" s="67" t="str">
        <f>IF(A6="","",'New Stations'!K5)</f>
        <v/>
      </c>
      <c r="C6" s="6"/>
      <c r="D6" s="70"/>
      <c r="E6" s="146" t="str">
        <f>IF(C6=List!J$8,"Mixed Evs and PHEVs","")</f>
        <v/>
      </c>
      <c r="F6" s="144" t="str">
        <f>IF(E6="","",List!D$25)</f>
        <v/>
      </c>
      <c r="G6" s="22"/>
      <c r="H6" s="24"/>
      <c r="I6" s="143" t="str">
        <f t="shared" si="0"/>
        <v/>
      </c>
      <c r="J6" s="1" t="str">
        <f t="shared" si="1"/>
        <v/>
      </c>
      <c r="K6" s="1" t="str">
        <f t="shared" si="2"/>
        <v/>
      </c>
      <c r="L6" s="1" t="str">
        <f t="shared" si="3"/>
        <v/>
      </c>
      <c r="M6" s="290"/>
    </row>
    <row r="7" spans="1:13" ht="15" thickBot="1" x14ac:dyDescent="0.35">
      <c r="A7" s="154" t="str">
        <f>IF('New Stations'!H6=1,'New Stations'!D6&amp;" "&amp;'New Stations'!C6&amp;" "&amp;'New Stations'!E6,"")</f>
        <v/>
      </c>
      <c r="B7" s="67" t="str">
        <f>IF(A7="","",'New Stations'!K6)</f>
        <v/>
      </c>
      <c r="C7" s="6"/>
      <c r="D7" s="70"/>
      <c r="E7" s="146" t="str">
        <f>IF(C7=List!J$8,"Mixed Evs and PHEVs","")</f>
        <v/>
      </c>
      <c r="F7" s="144" t="str">
        <f>IF(E7="","",List!D$25)</f>
        <v/>
      </c>
      <c r="G7" s="22"/>
      <c r="H7" s="24"/>
      <c r="I7" s="143" t="str">
        <f t="shared" si="0"/>
        <v/>
      </c>
      <c r="J7" s="1" t="str">
        <f t="shared" si="1"/>
        <v/>
      </c>
      <c r="K7" s="1" t="str">
        <f t="shared" si="2"/>
        <v/>
      </c>
      <c r="L7" s="1" t="str">
        <f t="shared" si="3"/>
        <v/>
      </c>
      <c r="M7" s="290"/>
    </row>
    <row r="8" spans="1:13" ht="15" thickBot="1" x14ac:dyDescent="0.35">
      <c r="A8" s="154" t="str">
        <f>IF('New Stations'!H7=1,'New Stations'!D7&amp;" "&amp;'New Stations'!C7&amp;" "&amp;'New Stations'!E7,"")</f>
        <v/>
      </c>
      <c r="B8" s="67" t="str">
        <f>IF(A8="","",'New Stations'!K7)</f>
        <v/>
      </c>
      <c r="C8" s="6"/>
      <c r="D8" s="70"/>
      <c r="E8" s="146" t="str">
        <f>IF(C8=List!J$8,"Mixed Evs and PHEVs","")</f>
        <v/>
      </c>
      <c r="F8" s="144" t="str">
        <f>IF(E8="","",List!D$25)</f>
        <v/>
      </c>
      <c r="G8" s="22"/>
      <c r="H8" s="24"/>
      <c r="I8" s="143" t="str">
        <f t="shared" si="0"/>
        <v/>
      </c>
      <c r="J8" s="1" t="str">
        <f t="shared" si="1"/>
        <v/>
      </c>
      <c r="K8" s="1" t="str">
        <f t="shared" si="2"/>
        <v/>
      </c>
      <c r="L8" s="1" t="str">
        <f t="shared" si="3"/>
        <v/>
      </c>
      <c r="M8" s="290"/>
    </row>
    <row r="9" spans="1:13" ht="15" thickBot="1" x14ac:dyDescent="0.35">
      <c r="A9" s="154" t="str">
        <f>IF('New Stations'!H8=1,'New Stations'!D8&amp;" "&amp;'New Stations'!C8&amp;" "&amp;'New Stations'!E8,"")</f>
        <v/>
      </c>
      <c r="B9" s="67" t="str">
        <f>IF(A9="","",'New Stations'!K8)</f>
        <v/>
      </c>
      <c r="C9" s="6"/>
      <c r="D9" s="70"/>
      <c r="E9" s="146" t="str">
        <f>IF(C9=List!J$8,"Mixed Evs and PHEVs","")</f>
        <v/>
      </c>
      <c r="F9" s="144" t="str">
        <f>IF(E9="","",List!D$25)</f>
        <v/>
      </c>
      <c r="G9" s="22"/>
      <c r="H9" s="24"/>
      <c r="I9" s="143" t="str">
        <f t="shared" si="0"/>
        <v/>
      </c>
      <c r="J9" s="1" t="str">
        <f t="shared" si="1"/>
        <v/>
      </c>
      <c r="K9" s="1" t="str">
        <f t="shared" si="2"/>
        <v/>
      </c>
      <c r="L9" s="1" t="str">
        <f t="shared" si="3"/>
        <v/>
      </c>
      <c r="M9" s="290"/>
    </row>
    <row r="10" spans="1:13" ht="15" thickBot="1" x14ac:dyDescent="0.35">
      <c r="A10" s="154" t="str">
        <f>IF('New Stations'!H9=1,'New Stations'!D9&amp;" "&amp;'New Stations'!C9&amp;" "&amp;'New Stations'!E9,"")</f>
        <v/>
      </c>
      <c r="B10" s="67" t="str">
        <f>IF(A10="","",'New Stations'!K9)</f>
        <v/>
      </c>
      <c r="C10" s="6"/>
      <c r="D10" s="70"/>
      <c r="E10" s="146" t="str">
        <f>IF(C10=List!J$8,"Mixed Evs and PHEVs","")</f>
        <v/>
      </c>
      <c r="F10" s="144" t="str">
        <f>IF(E10="","",List!D$25)</f>
        <v/>
      </c>
      <c r="G10" s="22"/>
      <c r="H10" s="24"/>
      <c r="I10" s="143" t="str">
        <f t="shared" si="0"/>
        <v/>
      </c>
      <c r="J10" s="1" t="str">
        <f t="shared" si="1"/>
        <v/>
      </c>
      <c r="K10" s="1" t="str">
        <f t="shared" si="2"/>
        <v/>
      </c>
      <c r="L10" s="1" t="str">
        <f t="shared" si="3"/>
        <v/>
      </c>
      <c r="M10" s="290"/>
    </row>
    <row r="11" spans="1:13" ht="15" thickBot="1" x14ac:dyDescent="0.35">
      <c r="A11" s="154" t="str">
        <f>IF('New Stations'!H10=1,'New Stations'!D10&amp;" "&amp;'New Stations'!C10&amp;" "&amp;'New Stations'!E10,"")</f>
        <v/>
      </c>
      <c r="B11" s="67" t="str">
        <f>IF(A11="","",'New Stations'!K10)</f>
        <v/>
      </c>
      <c r="C11" s="6"/>
      <c r="D11" s="70"/>
      <c r="E11" s="146" t="str">
        <f>IF(C11=List!J$8,"Mixed Evs and PHEVs","")</f>
        <v/>
      </c>
      <c r="F11" s="144" t="str">
        <f>IF(E11="","",List!D$25)</f>
        <v/>
      </c>
      <c r="G11" s="22"/>
      <c r="H11" s="24"/>
      <c r="I11" s="143" t="str">
        <f t="shared" si="0"/>
        <v/>
      </c>
      <c r="J11" s="1" t="str">
        <f t="shared" si="1"/>
        <v/>
      </c>
      <c r="K11" s="1" t="str">
        <f t="shared" si="2"/>
        <v/>
      </c>
      <c r="L11" s="1" t="str">
        <f t="shared" si="3"/>
        <v/>
      </c>
      <c r="M11" s="290"/>
    </row>
    <row r="12" spans="1:13" ht="15" thickBot="1" x14ac:dyDescent="0.35">
      <c r="A12" s="154" t="str">
        <f>IF('New Stations'!H11=1,'New Stations'!D11&amp;" "&amp;'New Stations'!C11&amp;" "&amp;'New Stations'!E11,"")</f>
        <v/>
      </c>
      <c r="B12" s="67" t="str">
        <f>IF(A12="","",'New Stations'!K11)</f>
        <v/>
      </c>
      <c r="C12" s="6"/>
      <c r="D12" s="70"/>
      <c r="E12" s="146" t="str">
        <f>IF(C12=List!J$8,"Mixed Evs and PHEVs","")</f>
        <v/>
      </c>
      <c r="F12" s="144" t="str">
        <f>IF(E12="","",List!D$25)</f>
        <v/>
      </c>
      <c r="G12" s="22"/>
      <c r="H12" s="24"/>
      <c r="I12" s="143" t="str">
        <f t="shared" si="0"/>
        <v/>
      </c>
      <c r="J12" s="1" t="str">
        <f t="shared" si="1"/>
        <v/>
      </c>
      <c r="K12" s="1" t="str">
        <f t="shared" si="2"/>
        <v/>
      </c>
      <c r="L12" s="1" t="str">
        <f t="shared" si="3"/>
        <v/>
      </c>
      <c r="M12" s="290"/>
    </row>
    <row r="13" spans="1:13" ht="15" thickBot="1" x14ac:dyDescent="0.35">
      <c r="A13" s="154" t="str">
        <f>IF('New Stations'!H12=1,'New Stations'!D12&amp;" "&amp;'New Stations'!C12&amp;" "&amp;'New Stations'!E12,"")</f>
        <v/>
      </c>
      <c r="B13" s="67" t="str">
        <f>IF(A13="","",'New Stations'!K12)</f>
        <v/>
      </c>
      <c r="C13" s="6"/>
      <c r="D13" s="70"/>
      <c r="E13" s="146" t="str">
        <f>IF(C13=List!J$8,"Mixed Evs and PHEVs","")</f>
        <v/>
      </c>
      <c r="F13" s="144" t="str">
        <f>IF(E13="","",List!D$25)</f>
        <v/>
      </c>
      <c r="G13" s="22"/>
      <c r="H13" s="24"/>
      <c r="I13" s="143" t="str">
        <f t="shared" si="0"/>
        <v/>
      </c>
      <c r="J13" s="1" t="str">
        <f t="shared" si="1"/>
        <v/>
      </c>
      <c r="K13" s="1" t="str">
        <f t="shared" si="2"/>
        <v/>
      </c>
      <c r="L13" s="1" t="str">
        <f t="shared" si="3"/>
        <v/>
      </c>
      <c r="M13" s="290"/>
    </row>
    <row r="14" spans="1:13" ht="15" thickBot="1" x14ac:dyDescent="0.35">
      <c r="A14" s="154" t="str">
        <f>IF('New Stations'!H13=1,'New Stations'!D13&amp;" "&amp;'New Stations'!C13&amp;" "&amp;'New Stations'!E13,"")</f>
        <v/>
      </c>
      <c r="B14" s="67" t="str">
        <f>IF(A14="","",'New Stations'!K13)</f>
        <v/>
      </c>
      <c r="C14" s="6"/>
      <c r="D14" s="70"/>
      <c r="E14" s="146" t="str">
        <f>IF(C14=List!J$8,"Mixed Evs and PHEVs","")</f>
        <v/>
      </c>
      <c r="F14" s="144" t="str">
        <f>IF(E14="","",List!D$25)</f>
        <v/>
      </c>
      <c r="G14" s="22"/>
      <c r="H14" s="24"/>
      <c r="I14" s="143" t="str">
        <f t="shared" si="0"/>
        <v/>
      </c>
      <c r="J14" s="1" t="str">
        <f t="shared" si="1"/>
        <v/>
      </c>
      <c r="K14" s="1" t="str">
        <f t="shared" si="2"/>
        <v/>
      </c>
      <c r="L14" s="1" t="str">
        <f t="shared" si="3"/>
        <v/>
      </c>
      <c r="M14" s="290"/>
    </row>
    <row r="15" spans="1:13" ht="15" thickBot="1" x14ac:dyDescent="0.35">
      <c r="A15" s="154" t="str">
        <f>IF('New Stations'!H14=1,'New Stations'!D14&amp;" "&amp;'New Stations'!C14&amp;" "&amp;'New Stations'!E14,"")</f>
        <v/>
      </c>
      <c r="B15" s="67" t="str">
        <f>IF(A15="","",'New Stations'!K14)</f>
        <v/>
      </c>
      <c r="C15" s="6"/>
      <c r="D15" s="70"/>
      <c r="E15" s="146" t="str">
        <f>IF(C15=List!J$8,"Mixed Evs and PHEVs","")</f>
        <v/>
      </c>
      <c r="F15" s="144" t="str">
        <f>IF(E15="","",List!D$25)</f>
        <v/>
      </c>
      <c r="G15" s="22"/>
      <c r="H15" s="24"/>
      <c r="I15" s="143" t="str">
        <f t="shared" si="0"/>
        <v/>
      </c>
      <c r="J15" s="1" t="str">
        <f t="shared" si="1"/>
        <v/>
      </c>
      <c r="K15" s="1" t="str">
        <f t="shared" si="2"/>
        <v/>
      </c>
      <c r="L15" s="1" t="str">
        <f t="shared" si="3"/>
        <v/>
      </c>
      <c r="M15" s="290"/>
    </row>
    <row r="16" spans="1:13" ht="15" thickBot="1" x14ac:dyDescent="0.35">
      <c r="A16" s="154" t="str">
        <f>IF('New Stations'!H15=1,'New Stations'!D15&amp;" "&amp;'New Stations'!C15&amp;" "&amp;'New Stations'!E15,"")</f>
        <v/>
      </c>
      <c r="B16" s="67" t="str">
        <f>IF(A16="","",'New Stations'!K15)</f>
        <v/>
      </c>
      <c r="C16" s="6"/>
      <c r="D16" s="70"/>
      <c r="E16" s="146" t="str">
        <f>IF(C16=List!J$8,"Mixed Evs and PHEVs","")</f>
        <v/>
      </c>
      <c r="F16" s="144" t="str">
        <f>IF(E16="","",List!D$25)</f>
        <v/>
      </c>
      <c r="G16" s="22"/>
      <c r="H16" s="24"/>
      <c r="I16" s="143" t="str">
        <f t="shared" si="0"/>
        <v/>
      </c>
      <c r="J16" s="1" t="str">
        <f t="shared" si="1"/>
        <v/>
      </c>
      <c r="K16" s="1" t="str">
        <f t="shared" si="2"/>
        <v/>
      </c>
      <c r="L16" s="1" t="str">
        <f t="shared" si="3"/>
        <v/>
      </c>
      <c r="M16" s="290"/>
    </row>
    <row r="17" spans="1:13" ht="15" thickBot="1" x14ac:dyDescent="0.35">
      <c r="A17" s="154" t="str">
        <f>IF('New Stations'!H16=1,'New Stations'!D16&amp;" "&amp;'New Stations'!C16&amp;" "&amp;'New Stations'!E16,"")</f>
        <v/>
      </c>
      <c r="B17" s="67" t="str">
        <f>IF(A17="","",'New Stations'!K16)</f>
        <v/>
      </c>
      <c r="C17" s="6"/>
      <c r="D17" s="70"/>
      <c r="E17" s="146" t="str">
        <f>IF(C17=List!J$8,"Mixed Evs and PHEVs","")</f>
        <v/>
      </c>
      <c r="F17" s="144" t="str">
        <f>IF(E17="","",List!D$25)</f>
        <v/>
      </c>
      <c r="G17" s="22"/>
      <c r="H17" s="24"/>
      <c r="I17" s="143" t="str">
        <f t="shared" si="0"/>
        <v/>
      </c>
      <c r="J17" s="1" t="str">
        <f t="shared" si="1"/>
        <v/>
      </c>
      <c r="K17" s="1" t="str">
        <f t="shared" si="2"/>
        <v/>
      </c>
      <c r="L17" s="1" t="str">
        <f t="shared" si="3"/>
        <v/>
      </c>
      <c r="M17" s="290"/>
    </row>
    <row r="18" spans="1:13" ht="15" thickBot="1" x14ac:dyDescent="0.35">
      <c r="A18" s="154" t="str">
        <f>IF('New Stations'!H17=1,'New Stations'!D17&amp;" "&amp;'New Stations'!C17&amp;" "&amp;'New Stations'!E17,"")</f>
        <v/>
      </c>
      <c r="B18" s="67" t="str">
        <f>IF(A18="","",'New Stations'!K17)</f>
        <v/>
      </c>
      <c r="C18" s="6"/>
      <c r="D18" s="70"/>
      <c r="E18" s="146" t="str">
        <f>IF(C18=List!J$8,"Mixed Evs and PHEVs","")</f>
        <v/>
      </c>
      <c r="F18" s="144" t="str">
        <f>IF(E18="","",List!D$25)</f>
        <v/>
      </c>
      <c r="G18" s="22"/>
      <c r="H18" s="24"/>
      <c r="I18" s="143" t="str">
        <f t="shared" si="0"/>
        <v/>
      </c>
      <c r="J18" s="1" t="str">
        <f t="shared" si="1"/>
        <v/>
      </c>
      <c r="K18" s="1" t="str">
        <f t="shared" si="2"/>
        <v/>
      </c>
      <c r="L18" s="1" t="str">
        <f t="shared" si="3"/>
        <v/>
      </c>
      <c r="M18" s="290"/>
    </row>
    <row r="19" spans="1:13" ht="15" thickBot="1" x14ac:dyDescent="0.35">
      <c r="A19" s="154" t="str">
        <f>IF('New Stations'!H18=1,'New Stations'!D18&amp;" "&amp;'New Stations'!C18&amp;" "&amp;'New Stations'!E18,"")</f>
        <v/>
      </c>
      <c r="B19" s="67" t="str">
        <f>IF(A19="","",'New Stations'!K18)</f>
        <v/>
      </c>
      <c r="C19" s="6"/>
      <c r="D19" s="70"/>
      <c r="E19" s="146" t="str">
        <f>IF(C19=List!J$8,"Mixed Evs and PHEVs","")</f>
        <v/>
      </c>
      <c r="F19" s="144" t="str">
        <f>IF(E19="","",List!D$25)</f>
        <v/>
      </c>
      <c r="G19" s="22"/>
      <c r="H19" s="24"/>
      <c r="I19" s="143" t="str">
        <f t="shared" si="0"/>
        <v/>
      </c>
      <c r="J19" s="1" t="str">
        <f t="shared" si="1"/>
        <v/>
      </c>
      <c r="K19" s="1" t="str">
        <f t="shared" si="2"/>
        <v/>
      </c>
      <c r="L19" s="1" t="str">
        <f t="shared" si="3"/>
        <v/>
      </c>
      <c r="M19" s="290"/>
    </row>
    <row r="20" spans="1:13" ht="15" thickBot="1" x14ac:dyDescent="0.35">
      <c r="A20" s="154" t="str">
        <f>IF('New Stations'!H19=1,'New Stations'!D19&amp;" "&amp;'New Stations'!C19&amp;" "&amp;'New Stations'!E19,"")</f>
        <v/>
      </c>
      <c r="B20" s="67" t="str">
        <f>IF(A20="","",'New Stations'!K19)</f>
        <v/>
      </c>
      <c r="C20" s="6"/>
      <c r="D20" s="70"/>
      <c r="E20" s="146" t="str">
        <f>IF(C20=List!J$8,"Mixed Evs and PHEVs","")</f>
        <v/>
      </c>
      <c r="F20" s="144" t="str">
        <f>IF(E20="","",List!D$25)</f>
        <v/>
      </c>
      <c r="G20" s="22"/>
      <c r="H20" s="24"/>
      <c r="I20" s="143" t="str">
        <f t="shared" si="0"/>
        <v/>
      </c>
      <c r="J20" s="1" t="str">
        <f t="shared" si="1"/>
        <v/>
      </c>
      <c r="K20" s="1" t="str">
        <f t="shared" si="2"/>
        <v/>
      </c>
      <c r="L20" s="1" t="str">
        <f t="shared" si="3"/>
        <v/>
      </c>
      <c r="M20" s="290"/>
    </row>
    <row r="21" spans="1:13" ht="15" thickBot="1" x14ac:dyDescent="0.35">
      <c r="A21" s="154" t="str">
        <f>IF('New Stations'!H20=1,'New Stations'!D20&amp;" "&amp;'New Stations'!C20&amp;" "&amp;'New Stations'!E20,"")</f>
        <v/>
      </c>
      <c r="B21" s="67" t="str">
        <f>IF(A21="","",'New Stations'!K20)</f>
        <v/>
      </c>
      <c r="C21" s="6"/>
      <c r="D21" s="70"/>
      <c r="E21" s="146" t="str">
        <f>IF(C21=List!J$8,"Mixed Evs and PHEVs","")</f>
        <v/>
      </c>
      <c r="F21" s="144" t="str">
        <f>IF(E21="","",List!D$25)</f>
        <v/>
      </c>
      <c r="G21" s="22"/>
      <c r="H21" s="24"/>
      <c r="I21" s="143" t="str">
        <f t="shared" si="0"/>
        <v/>
      </c>
      <c r="J21" s="1" t="str">
        <f t="shared" si="1"/>
        <v/>
      </c>
      <c r="K21" s="1" t="str">
        <f t="shared" si="2"/>
        <v/>
      </c>
      <c r="L21" s="1" t="str">
        <f t="shared" si="3"/>
        <v/>
      </c>
      <c r="M21" s="290"/>
    </row>
    <row r="22" spans="1:13" ht="15" thickBot="1" x14ac:dyDescent="0.35">
      <c r="A22" s="154" t="str">
        <f>IF('New Stations'!H21=1,'New Stations'!D21&amp;" "&amp;'New Stations'!C21&amp;" "&amp;'New Stations'!E21,"")</f>
        <v/>
      </c>
      <c r="B22" s="67" t="str">
        <f>IF(A22="","",'New Stations'!K21)</f>
        <v/>
      </c>
      <c r="C22" s="6"/>
      <c r="D22" s="70"/>
      <c r="E22" s="146" t="str">
        <f>IF(C22=List!J$8,"Mixed Evs and PHEVs","")</f>
        <v/>
      </c>
      <c r="F22" s="144" t="str">
        <f>IF(E22="","",List!D$25)</f>
        <v/>
      </c>
      <c r="G22" s="22"/>
      <c r="H22" s="24"/>
      <c r="I22" s="143" t="str">
        <f t="shared" si="0"/>
        <v/>
      </c>
      <c r="J22" s="1" t="str">
        <f t="shared" si="1"/>
        <v/>
      </c>
      <c r="K22" s="1" t="str">
        <f t="shared" si="2"/>
        <v/>
      </c>
      <c r="L22" s="1" t="str">
        <f t="shared" si="3"/>
        <v/>
      </c>
      <c r="M22" s="290"/>
    </row>
    <row r="23" spans="1:13" ht="15" thickBot="1" x14ac:dyDescent="0.35">
      <c r="A23" s="155" t="str">
        <f>IF('New Stations'!H22=1,'New Stations'!D22&amp;" "&amp;'New Stations'!C22&amp;" "&amp;'New Stations'!E22,"")</f>
        <v/>
      </c>
      <c r="B23" s="68" t="str">
        <f>IF(A23="","",'New Stations'!K22)</f>
        <v/>
      </c>
      <c r="C23" s="14"/>
      <c r="D23" s="71"/>
      <c r="E23" s="146" t="str">
        <f>IF(C23=List!J$8,"Mixed Evs and PHEVs","")</f>
        <v/>
      </c>
      <c r="F23" s="144" t="str">
        <f>IF(E23="","",List!D$25)</f>
        <v/>
      </c>
      <c r="G23" s="25"/>
      <c r="H23" s="28"/>
      <c r="I23" s="143" t="str">
        <f t="shared" si="0"/>
        <v/>
      </c>
      <c r="J23" s="1" t="str">
        <f t="shared" si="1"/>
        <v/>
      </c>
      <c r="K23" s="1" t="str">
        <f t="shared" si="2"/>
        <v/>
      </c>
      <c r="L23" s="1" t="str">
        <f t="shared" si="3"/>
        <v/>
      </c>
      <c r="M23" s="290"/>
    </row>
    <row r="24" spans="1:13" x14ac:dyDescent="0.3">
      <c r="M24" s="290"/>
    </row>
    <row r="25" spans="1:13" ht="26.25" customHeight="1" thickBot="1" x14ac:dyDescent="0.55000000000000004">
      <c r="A25" s="292" t="s">
        <v>388</v>
      </c>
      <c r="B25" s="292"/>
      <c r="M25" s="290"/>
    </row>
    <row r="26" spans="1:13" ht="47.4" thickBot="1" x14ac:dyDescent="0.35">
      <c r="A26" s="229" t="s">
        <v>110</v>
      </c>
      <c r="B26" s="58" t="s">
        <v>111</v>
      </c>
      <c r="C26" s="93" t="s">
        <v>100</v>
      </c>
      <c r="D26" s="94" t="s">
        <v>389</v>
      </c>
      <c r="E26" s="230" t="s">
        <v>102</v>
      </c>
      <c r="F26" s="137" t="s">
        <v>103</v>
      </c>
      <c r="G26" s="93" t="s">
        <v>104</v>
      </c>
      <c r="H26" s="94" t="s">
        <v>105</v>
      </c>
      <c r="I26" s="66" t="s">
        <v>106</v>
      </c>
      <c r="J26" s="66" t="s">
        <v>107</v>
      </c>
      <c r="K26" s="66" t="s">
        <v>108</v>
      </c>
      <c r="L26" s="66" t="s">
        <v>109</v>
      </c>
      <c r="M26" s="290"/>
    </row>
    <row r="27" spans="1:13" x14ac:dyDescent="0.3">
      <c r="A27" s="231"/>
      <c r="B27" s="232"/>
      <c r="C27" s="39"/>
      <c r="D27" s="226"/>
      <c r="E27" s="227" t="str">
        <f>IF(C27=List!J$8,"Mixed Evs and PHEVs","")</f>
        <v/>
      </c>
      <c r="F27" s="228" t="str">
        <f>IF(E27="","",List!D$25)</f>
        <v/>
      </c>
      <c r="G27" s="39"/>
      <c r="H27" s="21"/>
      <c r="I27" s="143" t="str">
        <f t="shared" ref="I27" si="4">IF(G27="No",25,"")</f>
        <v/>
      </c>
      <c r="J27" s="1" t="str">
        <f t="shared" ref="J27" si="5">IF(G27="No",20,"")</f>
        <v/>
      </c>
      <c r="K27" s="1" t="str">
        <f t="shared" ref="K27" si="6">IF(F27="","","General / Unknown")</f>
        <v/>
      </c>
      <c r="L27" s="142" t="str">
        <f t="shared" ref="L27:L46" si="7">IF(K27="","","Mainly within the CLEAN CITIES COALITON boundaries")</f>
        <v/>
      </c>
      <c r="M27" s="290"/>
    </row>
    <row r="28" spans="1:13" x14ac:dyDescent="0.3">
      <c r="A28" s="87"/>
      <c r="B28" s="149"/>
      <c r="C28" s="6"/>
      <c r="D28" s="70"/>
      <c r="E28" s="143" t="str">
        <f>IF(C28=List!J$8,"Mixed Evs and PHEVs","")</f>
        <v/>
      </c>
      <c r="F28" s="142" t="str">
        <f>IF(E28="","",List!D$25)</f>
        <v/>
      </c>
      <c r="G28" s="6"/>
      <c r="H28" s="24"/>
      <c r="I28" s="143" t="str">
        <f t="shared" ref="I28:I46" si="8">IF(G28="No",25,"")</f>
        <v/>
      </c>
      <c r="J28" s="1" t="str">
        <f t="shared" ref="J28:J46" si="9">IF(G28="No",20,"")</f>
        <v/>
      </c>
      <c r="K28" s="1" t="str">
        <f t="shared" ref="K28:K46" si="10">IF(F28="","","General / Unknown")</f>
        <v/>
      </c>
      <c r="L28" s="142" t="str">
        <f t="shared" si="7"/>
        <v/>
      </c>
      <c r="M28" s="290"/>
    </row>
    <row r="29" spans="1:13" x14ac:dyDescent="0.3">
      <c r="A29" s="87"/>
      <c r="B29" s="149"/>
      <c r="C29" s="6"/>
      <c r="D29" s="70"/>
      <c r="E29" s="143" t="str">
        <f>IF(C29=List!J$8,"Mixed Evs and PHEVs","")</f>
        <v/>
      </c>
      <c r="F29" s="142" t="str">
        <f>IF(E29="","",List!D$25)</f>
        <v/>
      </c>
      <c r="G29" s="6"/>
      <c r="H29" s="24"/>
      <c r="I29" s="143" t="str">
        <f t="shared" si="8"/>
        <v/>
      </c>
      <c r="J29" s="1" t="str">
        <f t="shared" si="9"/>
        <v/>
      </c>
      <c r="K29" s="1" t="str">
        <f t="shared" si="10"/>
        <v/>
      </c>
      <c r="L29" s="142" t="str">
        <f t="shared" si="7"/>
        <v/>
      </c>
      <c r="M29" s="290"/>
    </row>
    <row r="30" spans="1:13" x14ac:dyDescent="0.3">
      <c r="A30" s="87"/>
      <c r="B30" s="149"/>
      <c r="C30" s="6"/>
      <c r="D30" s="70"/>
      <c r="E30" s="143" t="str">
        <f>IF(C30=List!J$8,"Mixed Evs and PHEVs","")</f>
        <v/>
      </c>
      <c r="F30" s="142" t="str">
        <f>IF(E30="","",List!D$25)</f>
        <v/>
      </c>
      <c r="G30" s="6"/>
      <c r="H30" s="24"/>
      <c r="I30" s="143" t="str">
        <f t="shared" si="8"/>
        <v/>
      </c>
      <c r="J30" s="1" t="str">
        <f t="shared" si="9"/>
        <v/>
      </c>
      <c r="K30" s="1" t="str">
        <f t="shared" si="10"/>
        <v/>
      </c>
      <c r="L30" s="142" t="str">
        <f t="shared" si="7"/>
        <v/>
      </c>
      <c r="M30" s="290"/>
    </row>
    <row r="31" spans="1:13" x14ac:dyDescent="0.3">
      <c r="A31" s="87"/>
      <c r="B31" s="149"/>
      <c r="C31" s="6"/>
      <c r="D31" s="70"/>
      <c r="E31" s="143" t="str">
        <f>IF(C31=List!J$8,"Mixed Evs and PHEVs","")</f>
        <v/>
      </c>
      <c r="F31" s="142" t="str">
        <f>IF(E31="","",List!D$25)</f>
        <v/>
      </c>
      <c r="G31" s="6"/>
      <c r="H31" s="24"/>
      <c r="I31" s="143" t="str">
        <f t="shared" si="8"/>
        <v/>
      </c>
      <c r="J31" s="1" t="str">
        <f t="shared" si="9"/>
        <v/>
      </c>
      <c r="K31" s="1" t="str">
        <f t="shared" si="10"/>
        <v/>
      </c>
      <c r="L31" s="142" t="str">
        <f t="shared" si="7"/>
        <v/>
      </c>
      <c r="M31" s="290"/>
    </row>
    <row r="32" spans="1:13" x14ac:dyDescent="0.3">
      <c r="A32" s="87"/>
      <c r="B32" s="149"/>
      <c r="C32" s="6"/>
      <c r="D32" s="70"/>
      <c r="E32" s="143" t="str">
        <f>IF(C32=List!J$8,"Mixed Evs and PHEVs","")</f>
        <v/>
      </c>
      <c r="F32" s="142" t="str">
        <f>IF(E32="","",List!D$25)</f>
        <v/>
      </c>
      <c r="G32" s="6"/>
      <c r="H32" s="24"/>
      <c r="I32" s="143" t="str">
        <f t="shared" si="8"/>
        <v/>
      </c>
      <c r="J32" s="1" t="str">
        <f t="shared" si="9"/>
        <v/>
      </c>
      <c r="K32" s="1" t="str">
        <f t="shared" si="10"/>
        <v/>
      </c>
      <c r="L32" s="142" t="str">
        <f t="shared" si="7"/>
        <v/>
      </c>
      <c r="M32" s="290"/>
    </row>
    <row r="33" spans="1:13" x14ac:dyDescent="0.3">
      <c r="A33" s="87"/>
      <c r="B33" s="149"/>
      <c r="C33" s="6"/>
      <c r="D33" s="70"/>
      <c r="E33" s="143" t="str">
        <f>IF(C33=List!J$8,"Mixed Evs and PHEVs","")</f>
        <v/>
      </c>
      <c r="F33" s="142" t="str">
        <f>IF(E33="","",List!D$25)</f>
        <v/>
      </c>
      <c r="G33" s="6"/>
      <c r="H33" s="24"/>
      <c r="I33" s="143" t="str">
        <f t="shared" si="8"/>
        <v/>
      </c>
      <c r="J33" s="1" t="str">
        <f t="shared" si="9"/>
        <v/>
      </c>
      <c r="K33" s="1" t="str">
        <f t="shared" si="10"/>
        <v/>
      </c>
      <c r="L33" s="142" t="str">
        <f t="shared" si="7"/>
        <v/>
      </c>
      <c r="M33" s="290"/>
    </row>
    <row r="34" spans="1:13" x14ac:dyDescent="0.3">
      <c r="A34" s="87"/>
      <c r="B34" s="149"/>
      <c r="C34" s="6"/>
      <c r="D34" s="70"/>
      <c r="E34" s="143" t="str">
        <f>IF(C34=List!J$8,"Mixed Evs and PHEVs","")</f>
        <v/>
      </c>
      <c r="F34" s="142" t="str">
        <f>IF(E34="","",List!D$25)</f>
        <v/>
      </c>
      <c r="G34" s="6"/>
      <c r="H34" s="24"/>
      <c r="I34" s="143" t="str">
        <f t="shared" si="8"/>
        <v/>
      </c>
      <c r="J34" s="1" t="str">
        <f t="shared" si="9"/>
        <v/>
      </c>
      <c r="K34" s="1" t="str">
        <f t="shared" si="10"/>
        <v/>
      </c>
      <c r="L34" s="142" t="str">
        <f t="shared" si="7"/>
        <v/>
      </c>
      <c r="M34" s="290"/>
    </row>
    <row r="35" spans="1:13" x14ac:dyDescent="0.3">
      <c r="A35" s="87"/>
      <c r="B35" s="149"/>
      <c r="C35" s="6"/>
      <c r="D35" s="70"/>
      <c r="E35" s="143" t="str">
        <f>IF(C35=List!J$8,"Mixed Evs and PHEVs","")</f>
        <v/>
      </c>
      <c r="F35" s="142" t="str">
        <f>IF(E35="","",List!D$25)</f>
        <v/>
      </c>
      <c r="G35" s="6"/>
      <c r="H35" s="24"/>
      <c r="I35" s="143" t="str">
        <f t="shared" si="8"/>
        <v/>
      </c>
      <c r="J35" s="1" t="str">
        <f t="shared" si="9"/>
        <v/>
      </c>
      <c r="K35" s="1" t="str">
        <f t="shared" si="10"/>
        <v/>
      </c>
      <c r="L35" s="142" t="str">
        <f t="shared" si="7"/>
        <v/>
      </c>
      <c r="M35" s="290"/>
    </row>
    <row r="36" spans="1:13" x14ac:dyDescent="0.3">
      <c r="A36" s="87"/>
      <c r="B36" s="149"/>
      <c r="C36" s="6"/>
      <c r="D36" s="70"/>
      <c r="E36" s="143" t="str">
        <f>IF(C36=List!J$8,"Mixed Evs and PHEVs","")</f>
        <v/>
      </c>
      <c r="F36" s="142" t="str">
        <f>IF(E36="","",List!D$25)</f>
        <v/>
      </c>
      <c r="G36" s="6"/>
      <c r="H36" s="24"/>
      <c r="I36" s="143" t="str">
        <f t="shared" si="8"/>
        <v/>
      </c>
      <c r="J36" s="1" t="str">
        <f t="shared" si="9"/>
        <v/>
      </c>
      <c r="K36" s="1" t="str">
        <f t="shared" si="10"/>
        <v/>
      </c>
      <c r="L36" s="142" t="str">
        <f t="shared" si="7"/>
        <v/>
      </c>
      <c r="M36" s="290"/>
    </row>
    <row r="37" spans="1:13" x14ac:dyDescent="0.3">
      <c r="A37" s="87"/>
      <c r="B37" s="149"/>
      <c r="C37" s="6"/>
      <c r="D37" s="70"/>
      <c r="E37" s="143" t="str">
        <f>IF(C37=List!J$8,"Mixed Evs and PHEVs","")</f>
        <v/>
      </c>
      <c r="F37" s="142" t="str">
        <f>IF(E37="","",List!D$25)</f>
        <v/>
      </c>
      <c r="G37" s="6"/>
      <c r="H37" s="24"/>
      <c r="I37" s="143" t="str">
        <f t="shared" si="8"/>
        <v/>
      </c>
      <c r="J37" s="1" t="str">
        <f t="shared" si="9"/>
        <v/>
      </c>
      <c r="K37" s="1" t="str">
        <f t="shared" si="10"/>
        <v/>
      </c>
      <c r="L37" s="142" t="str">
        <f t="shared" si="7"/>
        <v/>
      </c>
      <c r="M37" s="290"/>
    </row>
    <row r="38" spans="1:13" x14ac:dyDescent="0.3">
      <c r="A38" s="87"/>
      <c r="B38" s="149"/>
      <c r="C38" s="6"/>
      <c r="D38" s="70"/>
      <c r="E38" s="143" t="str">
        <f>IF(C38=List!J$8,"Mixed Evs and PHEVs","")</f>
        <v/>
      </c>
      <c r="F38" s="142" t="str">
        <f>IF(E38="","",List!D$25)</f>
        <v/>
      </c>
      <c r="G38" s="6"/>
      <c r="H38" s="24"/>
      <c r="I38" s="143" t="str">
        <f t="shared" si="8"/>
        <v/>
      </c>
      <c r="J38" s="1" t="str">
        <f t="shared" si="9"/>
        <v/>
      </c>
      <c r="K38" s="1" t="str">
        <f t="shared" si="10"/>
        <v/>
      </c>
      <c r="L38" s="142" t="str">
        <f t="shared" si="7"/>
        <v/>
      </c>
      <c r="M38" s="290"/>
    </row>
    <row r="39" spans="1:13" x14ac:dyDescent="0.3">
      <c r="A39" s="87"/>
      <c r="B39" s="149"/>
      <c r="C39" s="6"/>
      <c r="D39" s="70"/>
      <c r="E39" s="143" t="str">
        <f>IF(C39=List!J$8,"Mixed Evs and PHEVs","")</f>
        <v/>
      </c>
      <c r="F39" s="142" t="str">
        <f>IF(E39="","",List!D$25)</f>
        <v/>
      </c>
      <c r="G39" s="6"/>
      <c r="H39" s="24"/>
      <c r="I39" s="143" t="str">
        <f t="shared" si="8"/>
        <v/>
      </c>
      <c r="J39" s="1" t="str">
        <f t="shared" si="9"/>
        <v/>
      </c>
      <c r="K39" s="1" t="str">
        <f t="shared" si="10"/>
        <v/>
      </c>
      <c r="L39" s="142" t="str">
        <f t="shared" si="7"/>
        <v/>
      </c>
      <c r="M39" s="290"/>
    </row>
    <row r="40" spans="1:13" x14ac:dyDescent="0.3">
      <c r="A40" s="87"/>
      <c r="B40" s="149"/>
      <c r="C40" s="6"/>
      <c r="D40" s="70"/>
      <c r="E40" s="143" t="str">
        <f>IF(C40=List!J$8,"Mixed Evs and PHEVs","")</f>
        <v/>
      </c>
      <c r="F40" s="142" t="str">
        <f>IF(E40="","",List!D$25)</f>
        <v/>
      </c>
      <c r="G40" s="6"/>
      <c r="H40" s="24"/>
      <c r="I40" s="143" t="str">
        <f t="shared" si="8"/>
        <v/>
      </c>
      <c r="J40" s="1" t="str">
        <f t="shared" si="9"/>
        <v/>
      </c>
      <c r="K40" s="1" t="str">
        <f t="shared" si="10"/>
        <v/>
      </c>
      <c r="L40" s="142" t="str">
        <f t="shared" si="7"/>
        <v/>
      </c>
      <c r="M40" s="290"/>
    </row>
    <row r="41" spans="1:13" x14ac:dyDescent="0.3">
      <c r="A41" s="87"/>
      <c r="B41" s="149"/>
      <c r="C41" s="6"/>
      <c r="D41" s="70"/>
      <c r="E41" s="143" t="str">
        <f>IF(C41=List!J$8,"Mixed Evs and PHEVs","")</f>
        <v/>
      </c>
      <c r="F41" s="142" t="str">
        <f>IF(E41="","",List!D$25)</f>
        <v/>
      </c>
      <c r="G41" s="6"/>
      <c r="H41" s="24"/>
      <c r="I41" s="143" t="str">
        <f t="shared" si="8"/>
        <v/>
      </c>
      <c r="J41" s="1" t="str">
        <f t="shared" si="9"/>
        <v/>
      </c>
      <c r="K41" s="1" t="str">
        <f t="shared" si="10"/>
        <v/>
      </c>
      <c r="L41" s="142" t="str">
        <f t="shared" si="7"/>
        <v/>
      </c>
      <c r="M41" s="290"/>
    </row>
    <row r="42" spans="1:13" x14ac:dyDescent="0.3">
      <c r="A42" s="87"/>
      <c r="B42" s="149"/>
      <c r="C42" s="6"/>
      <c r="D42" s="70"/>
      <c r="E42" s="143" t="str">
        <f>IF(C42=List!J$8,"Mixed Evs and PHEVs","")</f>
        <v/>
      </c>
      <c r="F42" s="142" t="str">
        <f>IF(E42="","",List!D$25)</f>
        <v/>
      </c>
      <c r="G42" s="6"/>
      <c r="H42" s="24"/>
      <c r="I42" s="143" t="str">
        <f t="shared" si="8"/>
        <v/>
      </c>
      <c r="J42" s="1" t="str">
        <f t="shared" si="9"/>
        <v/>
      </c>
      <c r="K42" s="1" t="str">
        <f t="shared" si="10"/>
        <v/>
      </c>
      <c r="L42" s="142" t="str">
        <f t="shared" si="7"/>
        <v/>
      </c>
      <c r="M42" s="290"/>
    </row>
    <row r="43" spans="1:13" x14ac:dyDescent="0.3">
      <c r="A43" s="87"/>
      <c r="B43" s="149"/>
      <c r="C43" s="6"/>
      <c r="D43" s="70"/>
      <c r="E43" s="143" t="str">
        <f>IF(C43=List!J$8,"Mixed Evs and PHEVs","")</f>
        <v/>
      </c>
      <c r="F43" s="142" t="str">
        <f>IF(E43="","",List!D$25)</f>
        <v/>
      </c>
      <c r="G43" s="6"/>
      <c r="H43" s="24"/>
      <c r="I43" s="143" t="str">
        <f t="shared" si="8"/>
        <v/>
      </c>
      <c r="J43" s="1" t="str">
        <f t="shared" si="9"/>
        <v/>
      </c>
      <c r="K43" s="1" t="str">
        <f t="shared" si="10"/>
        <v/>
      </c>
      <c r="L43" s="142" t="str">
        <f t="shared" si="7"/>
        <v/>
      </c>
      <c r="M43" s="290"/>
    </row>
    <row r="44" spans="1:13" x14ac:dyDescent="0.3">
      <c r="A44" s="87"/>
      <c r="B44" s="149"/>
      <c r="C44" s="6"/>
      <c r="D44" s="70"/>
      <c r="E44" s="143" t="str">
        <f>IF(C44=List!J$8,"Mixed Evs and PHEVs","")</f>
        <v/>
      </c>
      <c r="F44" s="142" t="str">
        <f>IF(E44="","",List!D$25)</f>
        <v/>
      </c>
      <c r="G44" s="6"/>
      <c r="H44" s="24"/>
      <c r="I44" s="143" t="str">
        <f t="shared" si="8"/>
        <v/>
      </c>
      <c r="J44" s="1" t="str">
        <f t="shared" si="9"/>
        <v/>
      </c>
      <c r="K44" s="1" t="str">
        <f t="shared" si="10"/>
        <v/>
      </c>
      <c r="L44" s="142" t="str">
        <f t="shared" si="7"/>
        <v/>
      </c>
      <c r="M44" s="290"/>
    </row>
    <row r="45" spans="1:13" x14ac:dyDescent="0.3">
      <c r="A45" s="87"/>
      <c r="B45" s="149"/>
      <c r="C45" s="6"/>
      <c r="D45" s="70"/>
      <c r="E45" s="143" t="str">
        <f>IF(C45=List!J$8,"Mixed Evs and PHEVs","")</f>
        <v/>
      </c>
      <c r="F45" s="142" t="str">
        <f>IF(E45="","",List!D$25)</f>
        <v/>
      </c>
      <c r="G45" s="6"/>
      <c r="H45" s="24"/>
      <c r="I45" s="143" t="str">
        <f t="shared" si="8"/>
        <v/>
      </c>
      <c r="J45" s="1" t="str">
        <f t="shared" si="9"/>
        <v/>
      </c>
      <c r="K45" s="1" t="str">
        <f t="shared" si="10"/>
        <v/>
      </c>
      <c r="L45" s="142" t="str">
        <f t="shared" si="7"/>
        <v/>
      </c>
      <c r="M45" s="290"/>
    </row>
    <row r="46" spans="1:13" ht="15" thickBot="1" x14ac:dyDescent="0.35">
      <c r="A46" s="88"/>
      <c r="B46" s="150"/>
      <c r="C46" s="14"/>
      <c r="D46" s="71"/>
      <c r="E46" s="147" t="str">
        <f>IF(C46=List!J$8,"Mixed Evs and PHEVs","")</f>
        <v/>
      </c>
      <c r="F46" s="145" t="str">
        <f>IF(E46="","",List!D$25)</f>
        <v/>
      </c>
      <c r="G46" s="14"/>
      <c r="H46" s="28"/>
      <c r="I46" s="143" t="str">
        <f t="shared" si="8"/>
        <v/>
      </c>
      <c r="J46" s="1" t="str">
        <f t="shared" si="9"/>
        <v/>
      </c>
      <c r="K46" s="1" t="str">
        <f t="shared" si="10"/>
        <v/>
      </c>
      <c r="L46" s="142" t="str">
        <f t="shared" si="7"/>
        <v/>
      </c>
      <c r="M46" s="291"/>
    </row>
    <row r="49" spans="1:2" ht="15" customHeight="1" x14ac:dyDescent="0.3">
      <c r="A49" s="266" t="s">
        <v>25</v>
      </c>
      <c r="B49" s="266"/>
    </row>
    <row r="50" spans="1:2" ht="15" customHeight="1" x14ac:dyDescent="0.3">
      <c r="A50" s="266"/>
      <c r="B50" s="266"/>
    </row>
  </sheetData>
  <mergeCells count="4">
    <mergeCell ref="M1:M46"/>
    <mergeCell ref="A1:A2"/>
    <mergeCell ref="A25:B25"/>
    <mergeCell ref="A49:B50"/>
  </mergeCells>
  <conditionalFormatting sqref="A4:B23">
    <cfRule type="expression" dxfId="101" priority="14">
      <formula>$A4=""</formula>
    </cfRule>
  </conditionalFormatting>
  <conditionalFormatting sqref="B27:C46">
    <cfRule type="expression" dxfId="100" priority="6">
      <formula>$A27=""</formula>
    </cfRule>
  </conditionalFormatting>
  <conditionalFormatting sqref="C4:C23">
    <cfRule type="expression" dxfId="99" priority="13">
      <formula>$B4=""</formula>
    </cfRule>
  </conditionalFormatting>
  <conditionalFormatting sqref="D4:D23">
    <cfRule type="expression" dxfId="98" priority="9">
      <formula>$C4="Fleet"</formula>
    </cfRule>
    <cfRule type="expression" dxfId="97" priority="15">
      <formula>$A4=""</formula>
    </cfRule>
  </conditionalFormatting>
  <conditionalFormatting sqref="D27:D46">
    <cfRule type="expression" dxfId="96" priority="2">
      <formula>$C27="Fleet"</formula>
    </cfRule>
    <cfRule type="expression" dxfId="95" priority="5">
      <formula>$C27=""</formula>
    </cfRule>
  </conditionalFormatting>
  <conditionalFormatting sqref="G4:G23">
    <cfRule type="expression" dxfId="94" priority="8">
      <formula>$C4="Fleet"</formula>
    </cfRule>
    <cfRule type="expression" dxfId="93" priority="11">
      <formula>$C4=""</formula>
    </cfRule>
  </conditionalFormatting>
  <conditionalFormatting sqref="G27:G46">
    <cfRule type="expression" dxfId="92" priority="1">
      <formula>$C27="Fleet"</formula>
    </cfRule>
    <cfRule type="expression" dxfId="91" priority="4">
      <formula>$A27=""</formula>
    </cfRule>
  </conditionalFormatting>
  <conditionalFormatting sqref="H4:H23">
    <cfRule type="expression" dxfId="90" priority="10">
      <formula>$G4="Yes"</formula>
    </cfRule>
  </conditionalFormatting>
  <conditionalFormatting sqref="H27:H46">
    <cfRule type="expression" dxfId="89" priority="3">
      <formula>$G27="Yes"</formula>
    </cfRule>
  </conditionalFormatting>
  <hyperlinks>
    <hyperlink ref="A49:B50" location="Main!A1" display="Back to Main Tab" xr:uid="{2FA4B2BA-21D8-4520-B5A2-E5A9E57298AC}"/>
  </hyperlink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4">
        <x14:dataValidation type="list" allowBlank="1" showInputMessage="1" showErrorMessage="1" xr:uid="{C0DE9B39-5FC4-4B74-8496-82C5DB058D63}">
          <x14:formula1>
            <xm:f>List!$F$30:$F$34</xm:f>
          </x14:formula1>
          <xm:sqref>L4:L23 L27:L46</xm:sqref>
        </x14:dataValidation>
        <x14:dataValidation type="list" allowBlank="1" showInputMessage="1" showErrorMessage="1" xr:uid="{2A98DB65-E0B0-48AC-9424-37C79AD864D5}">
          <x14:formula1>
            <xm:f>List!$B$16:$B$17</xm:f>
          </x14:formula1>
          <xm:sqref>G27:G46 G4:G23</xm:sqref>
        </x14:dataValidation>
        <x14:dataValidation type="list" allowBlank="1" showInputMessage="1" showErrorMessage="1" xr:uid="{EEB048C9-62D8-486C-A621-6244BE7D7007}">
          <x14:formula1>
            <xm:f>List!$J$7:$J$8</xm:f>
          </x14:formula1>
          <xm:sqref>C27:C46 C4:C23</xm:sqref>
        </x14:dataValidation>
        <x14:dataValidation type="list" allowBlank="1" showInputMessage="1" showErrorMessage="1" xr:uid="{10A74522-70DF-4F54-A7A3-1649B96B7A94}">
          <x14:formula1>
            <xm:f>List!$H$7:$H$8</xm:f>
          </x14:formula1>
          <xm:sqref>A27:A46</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5375D0-70C1-4907-BD6A-AE09C4A1A304}">
  <dimension ref="A1:AA31"/>
  <sheetViews>
    <sheetView workbookViewId="0">
      <selection sqref="A1:A2"/>
    </sheetView>
  </sheetViews>
  <sheetFormatPr defaultRowHeight="14.4" x14ac:dyDescent="0.3"/>
  <cols>
    <col min="1" max="1" width="25.6640625" bestFit="1" customWidth="1"/>
    <col min="2" max="2" width="25" bestFit="1" customWidth="1"/>
    <col min="3" max="3" width="20" bestFit="1" customWidth="1"/>
    <col min="4" max="4" width="22.88671875" bestFit="1" customWidth="1"/>
    <col min="5" max="5" width="22.88671875" customWidth="1"/>
    <col min="6" max="6" width="22.33203125" bestFit="1" customWidth="1"/>
    <col min="7" max="7" width="51.33203125" bestFit="1" customWidth="1"/>
    <col min="8" max="8" width="20.33203125" bestFit="1" customWidth="1"/>
    <col min="9" max="9" width="22.88671875" customWidth="1"/>
    <col min="10" max="10" width="21" bestFit="1" customWidth="1"/>
    <col min="11" max="11" width="25.6640625" customWidth="1"/>
    <col min="12" max="12" width="19.33203125" customWidth="1"/>
    <col min="13" max="13" width="8.88671875" customWidth="1"/>
    <col min="14" max="14" width="29.6640625" customWidth="1"/>
    <col min="15" max="15" width="26.109375" customWidth="1"/>
    <col min="16" max="16" width="24" customWidth="1"/>
    <col min="17" max="17" width="19.5546875" customWidth="1"/>
    <col min="18" max="18" width="23" customWidth="1"/>
    <col min="19" max="19" width="10.6640625" bestFit="1" customWidth="1"/>
    <col min="20" max="20" width="17.6640625" hidden="1" customWidth="1"/>
    <col min="21" max="21" width="7.33203125" hidden="1" customWidth="1"/>
    <col min="22" max="22" width="10.6640625" hidden="1" customWidth="1"/>
    <col min="23" max="23" width="16.5546875" hidden="1" customWidth="1"/>
    <col min="24" max="26" width="0" hidden="1" customWidth="1"/>
  </cols>
  <sheetData>
    <row r="1" spans="1:27" ht="21.6" thickBot="1" x14ac:dyDescent="0.45">
      <c r="A1" s="293" t="s">
        <v>112</v>
      </c>
      <c r="B1" s="279" t="s">
        <v>45</v>
      </c>
      <c r="C1" s="275"/>
      <c r="D1" s="275"/>
      <c r="E1" s="276"/>
      <c r="F1" s="273" t="s">
        <v>46</v>
      </c>
      <c r="G1" s="274"/>
      <c r="H1" s="294"/>
      <c r="I1" s="279" t="s">
        <v>47</v>
      </c>
      <c r="J1" s="275"/>
      <c r="K1" s="270" t="s">
        <v>48</v>
      </c>
      <c r="L1" s="271"/>
      <c r="M1" s="271"/>
      <c r="N1" s="271"/>
      <c r="O1" s="272"/>
      <c r="P1" s="275" t="s">
        <v>49</v>
      </c>
      <c r="Q1" s="275"/>
      <c r="R1" s="275"/>
      <c r="S1" s="276"/>
      <c r="AA1" s="280" t="s">
        <v>113</v>
      </c>
    </row>
    <row r="2" spans="1:27" ht="43.8" thickBot="1" x14ac:dyDescent="0.35">
      <c r="A2" s="293"/>
      <c r="B2" s="102" t="s">
        <v>114</v>
      </c>
      <c r="C2" s="110" t="s">
        <v>52</v>
      </c>
      <c r="D2" s="110" t="s">
        <v>115</v>
      </c>
      <c r="E2" s="111" t="s">
        <v>116</v>
      </c>
      <c r="F2" s="58" t="s">
        <v>55</v>
      </c>
      <c r="G2" s="93" t="s">
        <v>56</v>
      </c>
      <c r="H2" s="94" t="s">
        <v>57</v>
      </c>
      <c r="I2" s="112" t="s">
        <v>59</v>
      </c>
      <c r="J2" s="95" t="s">
        <v>60</v>
      </c>
      <c r="K2" s="222" t="s">
        <v>117</v>
      </c>
      <c r="L2" s="223" t="s">
        <v>118</v>
      </c>
      <c r="M2" s="223" t="s">
        <v>119</v>
      </c>
      <c r="N2" s="223" t="s">
        <v>120</v>
      </c>
      <c r="O2" s="224" t="s">
        <v>121</v>
      </c>
      <c r="P2" s="38" t="s">
        <v>83</v>
      </c>
      <c r="Q2" s="16" t="s">
        <v>122</v>
      </c>
      <c r="R2" s="16" t="s">
        <v>123</v>
      </c>
      <c r="S2" s="17" t="s">
        <v>124</v>
      </c>
      <c r="T2" s="66" t="s">
        <v>125</v>
      </c>
      <c r="U2" s="120" t="s">
        <v>94</v>
      </c>
      <c r="V2" s="120" t="s">
        <v>126</v>
      </c>
      <c r="W2" s="66" t="s">
        <v>127</v>
      </c>
      <c r="AA2" s="281"/>
    </row>
    <row r="3" spans="1:27" x14ac:dyDescent="0.3">
      <c r="A3" s="63">
        <v>1</v>
      </c>
      <c r="B3" s="114"/>
      <c r="C3" s="115"/>
      <c r="D3" s="115"/>
      <c r="E3" s="10"/>
      <c r="F3" s="116"/>
      <c r="G3" s="113"/>
      <c r="H3" s="46"/>
      <c r="I3" s="8"/>
      <c r="J3" s="41"/>
      <c r="K3" s="31"/>
      <c r="L3" s="32"/>
      <c r="M3" s="33"/>
      <c r="N3" s="32"/>
      <c r="O3" s="34"/>
      <c r="P3" s="18"/>
      <c r="Q3" s="119"/>
      <c r="R3" s="39"/>
      <c r="S3" s="46"/>
      <c r="T3">
        <f>IF(C3=List!D$7,1,IF(C3=List!D$8,1,0))</f>
        <v>0</v>
      </c>
      <c r="U3">
        <f>IF(C3=List!D$11,1,IF(C3=List!D$12,1,0))</f>
        <v>0</v>
      </c>
      <c r="V3">
        <f>IF(C3=List!D$22,1,IF(C3=List!D$21,1,0))</f>
        <v>0</v>
      </c>
      <c r="W3">
        <f>IF(H3="No",0,IF(C3=List!D$7,1,IF(C3=List!D$8,1,0)))</f>
        <v>0</v>
      </c>
      <c r="AA3" s="281"/>
    </row>
    <row r="4" spans="1:27" x14ac:dyDescent="0.3">
      <c r="A4" s="64">
        <v>2</v>
      </c>
      <c r="B4" s="22"/>
      <c r="C4" s="6"/>
      <c r="D4" s="6"/>
      <c r="E4" s="12"/>
      <c r="F4" s="45"/>
      <c r="G4" s="43"/>
      <c r="H4" s="46"/>
      <c r="I4" s="11"/>
      <c r="J4" s="53"/>
      <c r="K4" s="22"/>
      <c r="L4" s="23"/>
      <c r="M4" s="3"/>
      <c r="N4" s="23"/>
      <c r="O4" s="24"/>
      <c r="P4" s="22"/>
      <c r="Q4" s="117"/>
      <c r="R4" s="6"/>
      <c r="S4" s="74"/>
      <c r="T4">
        <f>IF(C4=List!D$7,1,IF(C4=List!D$8,1,0))</f>
        <v>0</v>
      </c>
      <c r="U4">
        <f>IF(C4=List!D$11,1,IF(C4=List!D$12,1,0))</f>
        <v>0</v>
      </c>
      <c r="V4">
        <f>IF(C4=List!D$22,1,IF(C4=List!D$21,1,0))</f>
        <v>0</v>
      </c>
      <c r="W4">
        <f>IF(H4="No",0,IF(C4=List!D$7,1,IF(C4=List!D$8,1,0)))</f>
        <v>0</v>
      </c>
      <c r="AA4" s="281"/>
    </row>
    <row r="5" spans="1:27" x14ac:dyDescent="0.3">
      <c r="A5" s="64">
        <v>3</v>
      </c>
      <c r="B5" s="22"/>
      <c r="C5" s="6"/>
      <c r="D5" s="6"/>
      <c r="E5" s="12"/>
      <c r="F5" s="45"/>
      <c r="G5" s="43"/>
      <c r="H5" s="46"/>
      <c r="I5" s="11"/>
      <c r="J5" s="53"/>
      <c r="K5" s="22"/>
      <c r="L5" s="23"/>
      <c r="M5" s="3"/>
      <c r="N5" s="23"/>
      <c r="O5" s="24"/>
      <c r="P5" s="22"/>
      <c r="Q5" s="117"/>
      <c r="R5" s="6"/>
      <c r="S5" s="74"/>
      <c r="T5">
        <f>IF(C5=List!D$7,1,IF(C5=List!D$8,1,0))</f>
        <v>0</v>
      </c>
      <c r="U5">
        <f>IF(C5=List!D$11,1,IF(C5=List!D$12,1,0))</f>
        <v>0</v>
      </c>
      <c r="V5">
        <f>IF(C5=List!D$22,1,IF(C5=List!D$21,1,0))</f>
        <v>0</v>
      </c>
      <c r="W5">
        <f>IF(H5="No",0,IF(C5=List!D$7,1,IF(C5=List!D$8,1,0)))</f>
        <v>0</v>
      </c>
      <c r="AA5" s="281"/>
    </row>
    <row r="6" spans="1:27" x14ac:dyDescent="0.3">
      <c r="A6" s="64">
        <v>4</v>
      </c>
      <c r="B6" s="22"/>
      <c r="C6" s="6"/>
      <c r="D6" s="6"/>
      <c r="E6" s="12"/>
      <c r="F6" s="45"/>
      <c r="G6" s="43"/>
      <c r="H6" s="46"/>
      <c r="I6" s="11"/>
      <c r="J6" s="53"/>
      <c r="K6" s="22"/>
      <c r="L6" s="23"/>
      <c r="M6" s="3" t="str">
        <f>IF(K6="","",IF(K6="No","",IF(C6=List!D$19,"Gallons",IF(C6=List!D$15,"GGE",IF(C6=List!D$17,"Gallons",IF(C6=List!D$10,"kWh",IF(C6=List!D$12,"Gallons",IF(C6=List!D$11,"Gallons",IF(C6=List!D$18,"kg",IF(C6=List!D$16,"Gallons",IF(C6=List!D$14,"Gallons",IF(C6=List!D$21,"Gallons",IF(C6=List!D$22,"GGE","")))))))))))))</f>
        <v/>
      </c>
      <c r="N6" s="23"/>
      <c r="O6" s="24"/>
      <c r="P6" s="22"/>
      <c r="Q6" s="117"/>
      <c r="R6" s="6"/>
      <c r="S6" s="74"/>
      <c r="T6">
        <f>IF(C6=List!D$7,1,IF(C6=List!D$8,1,0))</f>
        <v>0</v>
      </c>
      <c r="U6">
        <f>IF(C6=List!D$11,1,IF(C6=List!D$12,1,0))</f>
        <v>0</v>
      </c>
      <c r="V6">
        <f>IF(C6=List!D$22,1,IF(C6=List!D$21,1,0))</f>
        <v>0</v>
      </c>
      <c r="W6">
        <f>IF(H6="No",0,IF(C6=List!D$7,1,IF(C6=List!D$8,1,0)))</f>
        <v>0</v>
      </c>
      <c r="AA6" s="281"/>
    </row>
    <row r="7" spans="1:27" x14ac:dyDescent="0.3">
      <c r="A7" s="64">
        <v>5</v>
      </c>
      <c r="B7" s="22"/>
      <c r="C7" s="6"/>
      <c r="D7" s="6"/>
      <c r="E7" s="12"/>
      <c r="F7" s="45"/>
      <c r="G7" s="43"/>
      <c r="H7" s="46"/>
      <c r="I7" s="11"/>
      <c r="J7" s="53"/>
      <c r="K7" s="22"/>
      <c r="L7" s="23"/>
      <c r="M7" s="3" t="str">
        <f>IF(K7="","",IF(K7="No","",IF(C7=List!D$19,"Gallons",IF(C7=List!D$15,"GGE",IF(C7=List!D$17,"Gallons",IF(C7=List!D$10,"kWh",IF(C7=List!D$12,"Gallons",IF(C7=List!D$11,"Gallons",IF(C7=List!D$18,"kg",IF(C7=List!D$16,"Gallons",IF(C7=List!D$14,"Gallons",IF(C7=List!D$21,"Gallons",IF(C7=List!D$22,"GGE","")))))))))))))</f>
        <v/>
      </c>
      <c r="N7" s="23"/>
      <c r="O7" s="24"/>
      <c r="P7" s="22"/>
      <c r="Q7" s="117"/>
      <c r="R7" s="6"/>
      <c r="S7" s="74"/>
      <c r="T7">
        <f>IF(C7=List!D$7,1,IF(C7=List!D$8,1,0))</f>
        <v>0</v>
      </c>
      <c r="U7">
        <f>IF(C7=List!D$11,1,IF(C7=List!D$12,1,0))</f>
        <v>0</v>
      </c>
      <c r="V7">
        <f>IF(C7=List!D$22,1,IF(C7=List!D$21,1,0))</f>
        <v>0</v>
      </c>
      <c r="W7">
        <f>IF(H7="No",0,IF(C7=List!D$7,1,IF(C7=List!D$8,1,0)))</f>
        <v>0</v>
      </c>
      <c r="AA7" s="281"/>
    </row>
    <row r="8" spans="1:27" x14ac:dyDescent="0.3">
      <c r="A8" s="64">
        <v>6</v>
      </c>
      <c r="B8" s="22"/>
      <c r="C8" s="6"/>
      <c r="D8" s="6"/>
      <c r="E8" s="12"/>
      <c r="F8" s="45"/>
      <c r="G8" s="43"/>
      <c r="H8" s="46"/>
      <c r="I8" s="11"/>
      <c r="J8" s="53"/>
      <c r="K8" s="22"/>
      <c r="L8" s="23"/>
      <c r="M8" s="3" t="str">
        <f>IF(K8="","",IF(K8="No","",IF(C8=List!D$19,"Gallons",IF(C8=List!D$15,"GGE",IF(C8=List!D$17,"Gallons",IF(C8=List!D$10,"kWh",IF(C8=List!D$12,"Gallons",IF(C8=List!D$11,"Gallons",IF(C8=List!D$18,"kg",IF(C8=List!D$16,"Gallons",IF(C8=List!D$14,"Gallons",IF(C8=List!D$21,"Gallons",IF(C8=List!D$22,"GGE","")))))))))))))</f>
        <v/>
      </c>
      <c r="N8" s="23"/>
      <c r="O8" s="24"/>
      <c r="P8" s="22"/>
      <c r="Q8" s="117"/>
      <c r="R8" s="6"/>
      <c r="S8" s="74"/>
      <c r="T8">
        <f>IF(C8=List!D$7,1,IF(C8=List!D$8,1,0))</f>
        <v>0</v>
      </c>
      <c r="U8">
        <f>IF(C8=List!D$11,1,IF(C8=List!D$12,1,0))</f>
        <v>0</v>
      </c>
      <c r="V8">
        <f>IF(C8=List!D$22,1,IF(C8=List!D$21,1,0))</f>
        <v>0</v>
      </c>
      <c r="W8">
        <f>IF(H8="No",0,IF(C8=List!D$7,1,IF(C8=List!D$8,1,0)))</f>
        <v>0</v>
      </c>
      <c r="AA8" s="281"/>
    </row>
    <row r="9" spans="1:27" x14ac:dyDescent="0.3">
      <c r="A9" s="64">
        <v>7</v>
      </c>
      <c r="B9" s="22"/>
      <c r="C9" s="6"/>
      <c r="D9" s="6"/>
      <c r="E9" s="12"/>
      <c r="F9" s="45"/>
      <c r="G9" s="43"/>
      <c r="H9" s="46"/>
      <c r="I9" s="11"/>
      <c r="J9" s="53"/>
      <c r="K9" s="22"/>
      <c r="L9" s="23"/>
      <c r="M9" s="3" t="str">
        <f>IF(K9="","",IF(K9="No","",IF(C9=List!D$19,"Gallons",IF(C9=List!D$15,"GGE",IF(C9=List!D$17,"Gallons",IF(C9=List!D$10,"kWh",IF(C9=List!D$12,"Gallons",IF(C9=List!D$11,"Gallons",IF(C9=List!D$18,"kg",IF(C9=List!D$16,"Gallons",IF(C9=List!D$14,"Gallons",IF(C9=List!D$21,"Gallons",IF(C9=List!D$22,"GGE","")))))))))))))</f>
        <v/>
      </c>
      <c r="N9" s="23"/>
      <c r="O9" s="24"/>
      <c r="P9" s="22"/>
      <c r="Q9" s="117"/>
      <c r="R9" s="6"/>
      <c r="S9" s="74"/>
      <c r="T9">
        <f>IF(C9=List!D$7,1,IF(C9=List!D$8,1,0))</f>
        <v>0</v>
      </c>
      <c r="U9">
        <f>IF(C9=List!D$11,1,IF(C9=List!D$12,1,0))</f>
        <v>0</v>
      </c>
      <c r="V9">
        <f>IF(C9=List!D$22,1,IF(C9=List!D$21,1,0))</f>
        <v>0</v>
      </c>
      <c r="W9">
        <f>IF(H9="No",0,IF(C9=List!D$7,1,IF(C9=List!D$8,1,0)))</f>
        <v>0</v>
      </c>
      <c r="AA9" s="281"/>
    </row>
    <row r="10" spans="1:27" x14ac:dyDescent="0.3">
      <c r="A10" s="64">
        <v>8</v>
      </c>
      <c r="B10" s="22"/>
      <c r="C10" s="6"/>
      <c r="D10" s="6"/>
      <c r="E10" s="12"/>
      <c r="F10" s="45"/>
      <c r="G10" s="43"/>
      <c r="H10" s="46"/>
      <c r="I10" s="11"/>
      <c r="J10" s="53"/>
      <c r="K10" s="22"/>
      <c r="L10" s="23"/>
      <c r="M10" s="3" t="str">
        <f>IF(K10="","",IF(K10="No","",IF(C10=List!D$19,"Gallons",IF(C10=List!D$15,"GGE",IF(C10=List!D$17,"Gallons",IF(C10=List!D$10,"kWh",IF(C10=List!D$12,"Gallons",IF(C10=List!D$11,"Gallons",IF(C10=List!D$18,"kg",IF(C10=List!D$16,"Gallons",IF(C10=List!D$14,"Gallons",IF(C10=List!D$21,"Gallons",IF(C10=List!D$22,"GGE","")))))))))))))</f>
        <v/>
      </c>
      <c r="N10" s="23"/>
      <c r="O10" s="24"/>
      <c r="P10" s="22"/>
      <c r="Q10" s="117"/>
      <c r="R10" s="6"/>
      <c r="S10" s="74"/>
      <c r="T10">
        <f>IF(C10=List!D$7,1,IF(C10=List!D$8,1,0))</f>
        <v>0</v>
      </c>
      <c r="U10">
        <f>IF(C10=List!D$11,1,IF(C10=List!D$12,1,0))</f>
        <v>0</v>
      </c>
      <c r="V10">
        <f>IF(C10=List!D$22,1,IF(C10=List!D$21,1,0))</f>
        <v>0</v>
      </c>
      <c r="W10">
        <f>IF(H10="No",0,IF(C10=List!D$7,1,IF(C10=List!D$8,1,0)))</f>
        <v>0</v>
      </c>
      <c r="AA10" s="281"/>
    </row>
    <row r="11" spans="1:27" x14ac:dyDescent="0.3">
      <c r="A11" s="64">
        <v>9</v>
      </c>
      <c r="B11" s="22"/>
      <c r="C11" s="6"/>
      <c r="D11" s="6"/>
      <c r="E11" s="12"/>
      <c r="F11" s="45"/>
      <c r="G11" s="43"/>
      <c r="H11" s="46"/>
      <c r="I11" s="11"/>
      <c r="J11" s="53"/>
      <c r="K11" s="22"/>
      <c r="L11" s="23"/>
      <c r="M11" s="3" t="str">
        <f>IF(K11="","",IF(K11="No","",IF(C11=List!D$19,"Gallons",IF(C11=List!D$15,"GGE",IF(C11=List!D$17,"Gallons",IF(C11=List!D$10,"kWh",IF(C11=List!D$12,"Gallons",IF(C11=List!D$11,"Gallons",IF(C11=List!D$18,"kg",IF(C11=List!D$16,"Gallons",IF(C11=List!D$14,"Gallons",IF(C11=List!D$21,"Gallons",IF(C11=List!D$22,"GGE","")))))))))))))</f>
        <v/>
      </c>
      <c r="N11" s="23"/>
      <c r="O11" s="24"/>
      <c r="P11" s="22"/>
      <c r="Q11" s="117"/>
      <c r="R11" s="6"/>
      <c r="S11" s="74"/>
      <c r="T11">
        <f>IF(C11=List!D$7,1,IF(C11=List!D$8,1,0))</f>
        <v>0</v>
      </c>
      <c r="U11">
        <f>IF(C11=List!D$11,1,IF(C11=List!D$12,1,0))</f>
        <v>0</v>
      </c>
      <c r="V11">
        <f>IF(C11=List!D$22,1,IF(C11=List!D$21,1,0))</f>
        <v>0</v>
      </c>
      <c r="W11">
        <f>IF(H11="No",0,IF(C11=List!D$7,1,IF(C11=List!D$8,1,0)))</f>
        <v>0</v>
      </c>
      <c r="AA11" s="281"/>
    </row>
    <row r="12" spans="1:27" x14ac:dyDescent="0.3">
      <c r="A12" s="64">
        <v>10</v>
      </c>
      <c r="B12" s="22"/>
      <c r="C12" s="6"/>
      <c r="D12" s="6"/>
      <c r="E12" s="12"/>
      <c r="F12" s="45"/>
      <c r="G12" s="43"/>
      <c r="H12" s="46"/>
      <c r="I12" s="11"/>
      <c r="J12" s="53"/>
      <c r="K12" s="22"/>
      <c r="L12" s="23"/>
      <c r="M12" s="3" t="str">
        <f>IF(K12="","",IF(K12="No","",IF(C12=List!D$19,"Gallons",IF(C12=List!D$15,"GGE",IF(C12=List!D$17,"Gallons",IF(C12=List!D$10,"kWh",IF(C12=List!D$12,"Gallons",IF(C12=List!D$11,"Gallons",IF(C12=List!D$18,"kg",IF(C12=List!D$16,"Gallons",IF(C12=List!D$14,"Gallons",IF(C12=List!D$21,"Gallons",IF(C12=List!D$22,"GGE","")))))))))))))</f>
        <v/>
      </c>
      <c r="N12" s="23"/>
      <c r="O12" s="24"/>
      <c r="P12" s="22"/>
      <c r="Q12" s="117"/>
      <c r="R12" s="6"/>
      <c r="S12" s="74"/>
      <c r="T12">
        <f>IF(C12=List!D$7,1,IF(C12=List!D$8,1,0))</f>
        <v>0</v>
      </c>
      <c r="U12">
        <f>IF(C12=List!D$11,1,IF(C12=List!D$12,1,0))</f>
        <v>0</v>
      </c>
      <c r="V12">
        <f>IF(C12=List!D$22,1,IF(C12=List!D$21,1,0))</f>
        <v>0</v>
      </c>
      <c r="W12">
        <f>IF(H12="No",0,IF(C12=List!D$7,1,IF(C12=List!D$8,1,0)))</f>
        <v>0</v>
      </c>
      <c r="AA12" s="281"/>
    </row>
    <row r="13" spans="1:27" x14ac:dyDescent="0.3">
      <c r="A13" s="64">
        <v>11</v>
      </c>
      <c r="B13" s="22"/>
      <c r="C13" s="6"/>
      <c r="D13" s="6"/>
      <c r="E13" s="12"/>
      <c r="F13" s="45"/>
      <c r="G13" s="43"/>
      <c r="H13" s="46"/>
      <c r="I13" s="11"/>
      <c r="J13" s="53"/>
      <c r="K13" s="22"/>
      <c r="L13" s="23"/>
      <c r="M13" s="3" t="str">
        <f>IF(K13="","",IF(K13="No","",IF(C13=List!D$19,"Gallons",IF(C13=List!D$15,"GGE",IF(C13=List!D$17,"Gallons",IF(C13=List!D$10,"kWh",IF(C13=List!D$12,"Gallons",IF(C13=List!D$11,"Gallons",IF(C13=List!D$18,"kg",IF(C13=List!D$16,"Gallons",IF(C13=List!D$14,"Gallons",IF(C13=List!D$21,"Gallons",IF(C13=List!D$22,"GGE","")))))))))))))</f>
        <v/>
      </c>
      <c r="N13" s="23"/>
      <c r="O13" s="24"/>
      <c r="P13" s="22"/>
      <c r="Q13" s="117"/>
      <c r="R13" s="6"/>
      <c r="S13" s="74"/>
      <c r="T13">
        <f>IF(C13=List!D$7,1,IF(C13=List!D$8,1,0))</f>
        <v>0</v>
      </c>
      <c r="U13">
        <f>IF(C13=List!D$11,1,IF(C13=List!D$12,1,0))</f>
        <v>0</v>
      </c>
      <c r="V13">
        <f>IF(C13=List!D$22,1,IF(C13=List!D$21,1,0))</f>
        <v>0</v>
      </c>
      <c r="W13">
        <f>IF(H13="No",0,IF(C13=List!D$7,1,IF(C13=List!D$8,1,0)))</f>
        <v>0</v>
      </c>
      <c r="AA13" s="281"/>
    </row>
    <row r="14" spans="1:27" x14ac:dyDescent="0.3">
      <c r="A14" s="64">
        <v>12</v>
      </c>
      <c r="B14" s="22"/>
      <c r="C14" s="6"/>
      <c r="D14" s="6"/>
      <c r="E14" s="12"/>
      <c r="F14" s="45"/>
      <c r="G14" s="43"/>
      <c r="H14" s="46"/>
      <c r="I14" s="11"/>
      <c r="J14" s="53"/>
      <c r="K14" s="22"/>
      <c r="L14" s="23"/>
      <c r="M14" s="3" t="str">
        <f>IF(K14="","",IF(K14="No","",IF(C14=List!D$19,"Gallons",IF(C14=List!D$15,"GGE",IF(C14=List!D$17,"Gallons",IF(C14=List!D$10,"kWh",IF(C14=List!D$12,"Gallons",IF(C14=List!D$11,"Gallons",IF(C14=List!D$18,"kg",IF(C14=List!D$16,"Gallons",IF(C14=List!D$14,"Gallons",IF(C14=List!D$21,"Gallons",IF(C14=List!D$22,"GGE","")))))))))))))</f>
        <v/>
      </c>
      <c r="N14" s="23"/>
      <c r="O14" s="24"/>
      <c r="P14" s="22"/>
      <c r="Q14" s="117"/>
      <c r="R14" s="6"/>
      <c r="S14" s="74"/>
      <c r="T14">
        <f>IF(C14=List!D$7,1,IF(C14=List!D$8,1,0))</f>
        <v>0</v>
      </c>
      <c r="U14">
        <f>IF(C14=List!D$11,1,IF(C14=List!D$12,1,0))</f>
        <v>0</v>
      </c>
      <c r="V14">
        <f>IF(C14=List!D$22,1,IF(C14=List!D$21,1,0))</f>
        <v>0</v>
      </c>
      <c r="W14">
        <f>IF(H14="No",0,IF(C14=List!D$7,1,IF(C14=List!D$8,1,0)))</f>
        <v>0</v>
      </c>
      <c r="AA14" s="281"/>
    </row>
    <row r="15" spans="1:27" x14ac:dyDescent="0.3">
      <c r="A15" s="64">
        <v>13</v>
      </c>
      <c r="B15" s="22"/>
      <c r="C15" s="6"/>
      <c r="D15" s="6"/>
      <c r="E15" s="12"/>
      <c r="F15" s="45"/>
      <c r="G15" s="43"/>
      <c r="H15" s="46"/>
      <c r="I15" s="11"/>
      <c r="J15" s="53"/>
      <c r="K15" s="22"/>
      <c r="L15" s="23"/>
      <c r="M15" s="3" t="str">
        <f>IF(K15="","",IF(K15="No","",IF(C15=List!D$19,"Gallons",IF(C15=List!D$15,"GGE",IF(C15=List!D$17,"Gallons",IF(C15=List!D$10,"kWh",IF(C15=List!D$12,"Gallons",IF(C15=List!D$11,"Gallons",IF(C15=List!D$18,"kg",IF(C15=List!D$16,"Gallons",IF(C15=List!D$14,"Gallons",IF(C15=List!D$21,"Gallons",IF(C15=List!D$22,"GGE","")))))))))))))</f>
        <v/>
      </c>
      <c r="N15" s="23"/>
      <c r="O15" s="24"/>
      <c r="P15" s="22"/>
      <c r="Q15" s="117"/>
      <c r="R15" s="6"/>
      <c r="S15" s="74"/>
      <c r="T15">
        <f>IF(C15=List!D$7,1,IF(C15=List!D$8,1,0))</f>
        <v>0</v>
      </c>
      <c r="U15">
        <f>IF(C15=List!D$11,1,IF(C15=List!D$12,1,0))</f>
        <v>0</v>
      </c>
      <c r="V15">
        <f>IF(C15=List!D$22,1,IF(C15=List!D$21,1,0))</f>
        <v>0</v>
      </c>
      <c r="W15">
        <f>IF(H15="No",0,IF(C15=List!D$7,1,IF(C15=List!D$8,1,0)))</f>
        <v>0</v>
      </c>
      <c r="AA15" s="281"/>
    </row>
    <row r="16" spans="1:27" x14ac:dyDescent="0.3">
      <c r="A16" s="64">
        <v>14</v>
      </c>
      <c r="B16" s="22"/>
      <c r="C16" s="6"/>
      <c r="D16" s="6"/>
      <c r="E16" s="12"/>
      <c r="F16" s="45"/>
      <c r="G16" s="43"/>
      <c r="H16" s="46"/>
      <c r="I16" s="11"/>
      <c r="J16" s="53"/>
      <c r="K16" s="22"/>
      <c r="L16" s="23"/>
      <c r="M16" s="3" t="str">
        <f>IF(K16="","",IF(K16="No","",IF(C16=List!D$19,"Gallons",IF(C16=List!D$15,"GGE",IF(C16=List!D$17,"Gallons",IF(C16=List!D$10,"kWh",IF(C16=List!D$12,"Gallons",IF(C16=List!D$11,"Gallons",IF(C16=List!D$18,"kg",IF(C16=List!D$16,"Gallons",IF(C16=List!D$14,"Gallons",IF(C16=List!D$21,"Gallons",IF(C16=List!D$22,"GGE","")))))))))))))</f>
        <v/>
      </c>
      <c r="N16" s="23"/>
      <c r="O16" s="24"/>
      <c r="P16" s="22"/>
      <c r="Q16" s="117"/>
      <c r="R16" s="6"/>
      <c r="S16" s="74"/>
      <c r="T16">
        <f>IF(C16=List!D$7,1,IF(C16=List!D$8,1,0))</f>
        <v>0</v>
      </c>
      <c r="U16">
        <f>IF(C16=List!D$11,1,IF(C16=List!D$12,1,0))</f>
        <v>0</v>
      </c>
      <c r="V16">
        <f>IF(C16=List!D$22,1,IF(C16=List!D$21,1,0))</f>
        <v>0</v>
      </c>
      <c r="W16">
        <f>IF(H16="No",0,IF(C16=List!D$7,1,IF(C16=List!D$8,1,0)))</f>
        <v>0</v>
      </c>
      <c r="AA16" s="281"/>
    </row>
    <row r="17" spans="1:27" x14ac:dyDescent="0.3">
      <c r="A17" s="64">
        <v>15</v>
      </c>
      <c r="B17" s="22"/>
      <c r="C17" s="6"/>
      <c r="D17" s="6"/>
      <c r="E17" s="12"/>
      <c r="F17" s="45"/>
      <c r="G17" s="43"/>
      <c r="H17" s="46"/>
      <c r="I17" s="11"/>
      <c r="J17" s="53"/>
      <c r="K17" s="22"/>
      <c r="L17" s="23"/>
      <c r="M17" s="3" t="str">
        <f>IF(K17="","",IF(K17="No","",IF(C17=List!D$19,"Gallons",IF(C17=List!D$15,"GGE",IF(C17=List!D$17,"Gallons",IF(C17=List!D$10,"kWh",IF(C17=List!D$12,"Gallons",IF(C17=List!D$11,"Gallons",IF(C17=List!D$18,"kg",IF(C17=List!D$16,"Gallons",IF(C17=List!D$14,"Gallons",IF(C17=List!D$21,"Gallons",IF(C17=List!D$22,"GGE","")))))))))))))</f>
        <v/>
      </c>
      <c r="N17" s="23"/>
      <c r="O17" s="24"/>
      <c r="P17" s="22"/>
      <c r="Q17" s="117"/>
      <c r="R17" s="6"/>
      <c r="S17" s="74"/>
      <c r="T17">
        <f>IF(C17=List!D$7,1,IF(C17=List!D$8,1,0))</f>
        <v>0</v>
      </c>
      <c r="U17">
        <f>IF(C17=List!D$11,1,IF(C17=List!D$12,1,0))</f>
        <v>0</v>
      </c>
      <c r="V17">
        <f>IF(C17=List!D$22,1,IF(C17=List!D$21,1,0))</f>
        <v>0</v>
      </c>
      <c r="W17">
        <f>IF(H17="No",0,IF(C17=List!D$7,1,IF(C17=List!D$8,1,0)))</f>
        <v>0</v>
      </c>
      <c r="AA17" s="281"/>
    </row>
    <row r="18" spans="1:27" x14ac:dyDescent="0.3">
      <c r="A18" s="64">
        <v>16</v>
      </c>
      <c r="B18" s="22"/>
      <c r="C18" s="6"/>
      <c r="D18" s="6"/>
      <c r="E18" s="12"/>
      <c r="F18" s="45"/>
      <c r="G18" s="43"/>
      <c r="H18" s="46"/>
      <c r="I18" s="11"/>
      <c r="J18" s="53"/>
      <c r="K18" s="22"/>
      <c r="L18" s="23"/>
      <c r="M18" s="3" t="str">
        <f>IF(K18="","",IF(K18="No","",IF(C18=List!D$19,"Gallons",IF(C18=List!D$15,"GGE",IF(C18=List!D$17,"Gallons",IF(C18=List!D$10,"kWh",IF(C18=List!D$12,"Gallons",IF(C18=List!D$11,"Gallons",IF(C18=List!D$18,"kg",IF(C18=List!D$16,"Gallons",IF(C18=List!D$14,"Gallons",IF(C18=List!D$21,"Gallons",IF(C18=List!D$22,"GGE","")))))))))))))</f>
        <v/>
      </c>
      <c r="N18" s="23"/>
      <c r="O18" s="24"/>
      <c r="P18" s="22"/>
      <c r="Q18" s="117"/>
      <c r="R18" s="6"/>
      <c r="S18" s="74"/>
      <c r="T18">
        <f>IF(C18=List!D$7,1,IF(C18=List!D$8,1,0))</f>
        <v>0</v>
      </c>
      <c r="U18">
        <f>IF(C18=List!D$11,1,IF(C18=List!D$12,1,0))</f>
        <v>0</v>
      </c>
      <c r="V18">
        <f>IF(C18=List!D$22,1,IF(C18=List!D$21,1,0))</f>
        <v>0</v>
      </c>
      <c r="W18">
        <f>IF(H18="No",0,IF(C18=List!D$7,1,IF(C18=List!D$8,1,0)))</f>
        <v>0</v>
      </c>
      <c r="AA18" s="281"/>
    </row>
    <row r="19" spans="1:27" x14ac:dyDescent="0.3">
      <c r="A19" s="64">
        <v>17</v>
      </c>
      <c r="B19" s="22"/>
      <c r="C19" s="6"/>
      <c r="D19" s="6"/>
      <c r="E19" s="12"/>
      <c r="F19" s="45"/>
      <c r="G19" s="43"/>
      <c r="H19" s="46"/>
      <c r="I19" s="11"/>
      <c r="J19" s="53"/>
      <c r="K19" s="22"/>
      <c r="L19" s="23"/>
      <c r="M19" s="3" t="str">
        <f>IF(K19="","",IF(K19="No","",IF(C19=List!D$19,"Gallons",IF(C19=List!D$15,"GGE",IF(C19=List!D$17,"Gallons",IF(C19=List!D$10,"kWh",IF(C19=List!D$12,"Gallons",IF(C19=List!D$11,"Gallons",IF(C19=List!D$18,"kg",IF(C19=List!D$16,"Gallons",IF(C19=List!D$14,"Gallons",IF(C19=List!D$21,"Gallons",IF(C19=List!D$22,"GGE","")))))))))))))</f>
        <v/>
      </c>
      <c r="N19" s="23"/>
      <c r="O19" s="24"/>
      <c r="P19" s="22"/>
      <c r="Q19" s="117"/>
      <c r="R19" s="6"/>
      <c r="S19" s="74"/>
      <c r="T19">
        <f>IF(C19=List!D$7,1,IF(C19=List!D$8,1,0))</f>
        <v>0</v>
      </c>
      <c r="U19">
        <f>IF(C19=List!D$11,1,IF(C19=List!D$12,1,0))</f>
        <v>0</v>
      </c>
      <c r="V19">
        <f>IF(C19=List!D$22,1,IF(C19=List!D$21,1,0))</f>
        <v>0</v>
      </c>
      <c r="W19">
        <f>IF(H19="No",0,IF(C19=List!D$7,1,IF(C19=List!D$8,1,0)))</f>
        <v>0</v>
      </c>
      <c r="AA19" s="281"/>
    </row>
    <row r="20" spans="1:27" x14ac:dyDescent="0.3">
      <c r="A20" s="64">
        <v>18</v>
      </c>
      <c r="B20" s="22"/>
      <c r="C20" s="6"/>
      <c r="D20" s="6"/>
      <c r="E20" s="12"/>
      <c r="F20" s="45"/>
      <c r="G20" s="43"/>
      <c r="H20" s="46"/>
      <c r="I20" s="11"/>
      <c r="J20" s="53"/>
      <c r="K20" s="22"/>
      <c r="L20" s="23"/>
      <c r="M20" s="3" t="str">
        <f>IF(K20="","",IF(K20="No","",IF(C20=List!D$19,"Gallons",IF(C20=List!D$15,"GGE",IF(C20=List!D$17,"Gallons",IF(C20=List!D$10,"kWh",IF(C20=List!D$12,"Gallons",IF(C20=List!D$11,"Gallons",IF(C20=List!D$18,"kg",IF(C20=List!D$16,"Gallons",IF(C20=List!D$14,"Gallons",IF(C20=List!D$21,"Gallons",IF(C20=List!D$22,"GGE","")))))))))))))</f>
        <v/>
      </c>
      <c r="N20" s="23"/>
      <c r="O20" s="24"/>
      <c r="P20" s="22"/>
      <c r="Q20" s="117"/>
      <c r="R20" s="6"/>
      <c r="S20" s="74"/>
      <c r="T20">
        <f>IF(C20=List!D$7,1,IF(C20=List!D$8,1,0))</f>
        <v>0</v>
      </c>
      <c r="U20">
        <f>IF(C20=List!D$11,1,IF(C20=List!D$12,1,0))</f>
        <v>0</v>
      </c>
      <c r="V20">
        <f>IF(C20=List!D$22,1,IF(C20=List!D$21,1,0))</f>
        <v>0</v>
      </c>
      <c r="W20">
        <f>IF(H20="No",0,IF(C20=List!D$7,1,IF(C20=List!D$8,1,0)))</f>
        <v>0</v>
      </c>
      <c r="AA20" s="281"/>
    </row>
    <row r="21" spans="1:27" x14ac:dyDescent="0.3">
      <c r="A21" s="64">
        <v>19</v>
      </c>
      <c r="B21" s="22"/>
      <c r="C21" s="6"/>
      <c r="D21" s="6"/>
      <c r="E21" s="12"/>
      <c r="F21" s="45"/>
      <c r="G21" s="43"/>
      <c r="H21" s="46"/>
      <c r="I21" s="11"/>
      <c r="J21" s="53"/>
      <c r="K21" s="22"/>
      <c r="L21" s="23"/>
      <c r="M21" s="3" t="str">
        <f>IF(K21="","",IF(K21="No","",IF(C21=List!D$19,"Gallons",IF(C21=List!D$15,"GGE",IF(C21=List!D$17,"Gallons",IF(C21=List!D$10,"kWh",IF(C21=List!D$12,"Gallons",IF(C21=List!D$11,"Gallons",IF(C21=List!D$18,"kg",IF(C21=List!D$16,"Gallons",IF(C21=List!D$14,"Gallons",IF(C21=List!D$21,"Gallons",IF(C21=List!D$22,"GGE","")))))))))))))</f>
        <v/>
      </c>
      <c r="N21" s="23"/>
      <c r="O21" s="24"/>
      <c r="P21" s="22"/>
      <c r="Q21" s="117"/>
      <c r="R21" s="6"/>
      <c r="S21" s="74"/>
      <c r="T21">
        <f>IF(C21=List!D$7,1,IF(C21=List!D$8,1,0))</f>
        <v>0</v>
      </c>
      <c r="U21">
        <f>IF(C21=List!D$11,1,IF(C21=List!D$12,1,0))</f>
        <v>0</v>
      </c>
      <c r="V21">
        <f>IF(C21=List!D$22,1,IF(C21=List!D$21,1,0))</f>
        <v>0</v>
      </c>
      <c r="W21">
        <f>IF(H21="No",0,IF(C21=List!D$7,1,IF(C21=List!D$8,1,0)))</f>
        <v>0</v>
      </c>
      <c r="AA21" s="281"/>
    </row>
    <row r="22" spans="1:27" x14ac:dyDescent="0.3">
      <c r="A22" s="64">
        <v>20</v>
      </c>
      <c r="B22" s="22"/>
      <c r="C22" s="6"/>
      <c r="D22" s="6"/>
      <c r="E22" s="12"/>
      <c r="F22" s="45"/>
      <c r="G22" s="43"/>
      <c r="H22" s="46"/>
      <c r="I22" s="11"/>
      <c r="J22" s="53"/>
      <c r="K22" s="22"/>
      <c r="L22" s="23"/>
      <c r="M22" s="3" t="str">
        <f>IF(K22="","",IF(K22="No","",IF(C22=List!D$19,"Gallons",IF(C22=List!D$15,"GGE",IF(C22=List!D$17,"Gallons",IF(C22=List!D$10,"kWh",IF(C22=List!D$12,"Gallons",IF(C22=List!D$11,"Gallons",IF(C22=List!D$18,"kg",IF(C22=List!D$16,"Gallons",IF(C22=List!D$14,"Gallons",IF(C22=List!D$21,"Gallons",IF(C22=List!D$22,"GGE","")))))))))))))</f>
        <v/>
      </c>
      <c r="N22" s="23"/>
      <c r="O22" s="24"/>
      <c r="P22" s="22"/>
      <c r="Q22" s="117"/>
      <c r="R22" s="6"/>
      <c r="S22" s="74"/>
      <c r="T22">
        <f>IF(C22=List!D$7,1,IF(C22=List!D$8,1,0))</f>
        <v>0</v>
      </c>
      <c r="U22">
        <f>IF(C22=List!D$11,1,IF(C22=List!D$12,1,0))</f>
        <v>0</v>
      </c>
      <c r="V22">
        <f>IF(C22=List!D$22,1,IF(C22=List!D$21,1,0))</f>
        <v>0</v>
      </c>
      <c r="W22">
        <f>IF(H22="No",0,IF(C22=List!D$7,1,IF(C22=List!D$8,1,0)))</f>
        <v>0</v>
      </c>
      <c r="AA22" s="281"/>
    </row>
    <row r="23" spans="1:27" x14ac:dyDescent="0.3">
      <c r="A23" s="64">
        <v>21</v>
      </c>
      <c r="B23" s="22"/>
      <c r="C23" s="6"/>
      <c r="D23" s="6"/>
      <c r="E23" s="12"/>
      <c r="F23" s="45"/>
      <c r="G23" s="43"/>
      <c r="H23" s="46"/>
      <c r="I23" s="11"/>
      <c r="J23" s="53"/>
      <c r="K23" s="22"/>
      <c r="L23" s="23"/>
      <c r="M23" s="3" t="str">
        <f>IF(K23="","",IF(K23="No","",IF(C23=List!D$19,"Gallons",IF(C23=List!D$15,"GGE",IF(C23=List!D$17,"Gallons",IF(C23=List!D$10,"kWh",IF(C23=List!D$12,"Gallons",IF(C23=List!D$11,"Gallons",IF(C23=List!D$18,"kg",IF(C23=List!D$16,"Gallons",IF(C23=List!D$14,"Gallons",IF(C23=List!D$21,"Gallons",IF(C23=List!D$22,"GGE","")))))))))))))</f>
        <v/>
      </c>
      <c r="N23" s="23"/>
      <c r="O23" s="24"/>
      <c r="P23" s="22"/>
      <c r="Q23" s="117"/>
      <c r="R23" s="6"/>
      <c r="S23" s="74"/>
      <c r="T23">
        <f>IF(C23=List!D$7,1,IF(C23=List!D$8,1,0))</f>
        <v>0</v>
      </c>
      <c r="U23">
        <f>IF(C23=List!D$11,1,IF(C23=List!D$12,1,0))</f>
        <v>0</v>
      </c>
      <c r="V23">
        <f>IF(C23=List!D$22,1,IF(C23=List!D$21,1,0))</f>
        <v>0</v>
      </c>
      <c r="W23">
        <f>IF(H23="No",0,IF(C23=List!D$7,1,IF(C23=List!D$8,1,0)))</f>
        <v>0</v>
      </c>
      <c r="AA23" s="281"/>
    </row>
    <row r="24" spans="1:27" x14ac:dyDescent="0.3">
      <c r="A24" s="64">
        <v>22</v>
      </c>
      <c r="B24" s="22"/>
      <c r="C24" s="6"/>
      <c r="D24" s="6"/>
      <c r="E24" s="12"/>
      <c r="F24" s="45"/>
      <c r="G24" s="43"/>
      <c r="H24" s="46"/>
      <c r="I24" s="11"/>
      <c r="J24" s="53"/>
      <c r="K24" s="22"/>
      <c r="L24" s="23"/>
      <c r="M24" s="3" t="str">
        <f>IF(K24="","",IF(K24="No","",IF(C24=List!D$19,"Gallons",IF(C24=List!D$15,"GGE",IF(C24=List!D$17,"Gallons",IF(C24=List!D$10,"kWh",IF(C24=List!D$12,"Gallons",IF(C24=List!D$11,"Gallons",IF(C24=List!D$18,"kg",IF(C24=List!D$16,"Gallons",IF(C24=List!D$14,"Gallons",IF(C24=List!D$21,"Gallons",IF(C24=List!D$22,"GGE","")))))))))))))</f>
        <v/>
      </c>
      <c r="N24" s="23"/>
      <c r="O24" s="24"/>
      <c r="P24" s="22"/>
      <c r="Q24" s="117"/>
      <c r="R24" s="6"/>
      <c r="S24" s="74"/>
      <c r="T24">
        <f>IF(C24=List!D$7,1,IF(C24=List!D$8,1,0))</f>
        <v>0</v>
      </c>
      <c r="U24">
        <f>IF(C24=List!D$11,1,IF(C24=List!D$12,1,0))</f>
        <v>0</v>
      </c>
      <c r="V24">
        <f>IF(C24=List!D$22,1,IF(C24=List!D$21,1,0))</f>
        <v>0</v>
      </c>
      <c r="W24">
        <f>IF(H24="No",0,IF(C24=List!D$7,1,IF(C24=List!D$8,1,0)))</f>
        <v>0</v>
      </c>
      <c r="AA24" s="281"/>
    </row>
    <row r="25" spans="1:27" x14ac:dyDescent="0.3">
      <c r="A25" s="64">
        <v>23</v>
      </c>
      <c r="B25" s="22"/>
      <c r="C25" s="6"/>
      <c r="D25" s="6"/>
      <c r="E25" s="12"/>
      <c r="F25" s="45"/>
      <c r="G25" s="43"/>
      <c r="H25" s="46"/>
      <c r="I25" s="11"/>
      <c r="J25" s="53"/>
      <c r="K25" s="22"/>
      <c r="L25" s="23"/>
      <c r="M25" s="3" t="str">
        <f>IF(K25="","",IF(K25="No","",IF(C25=List!D$19,"Gallons",IF(C25=List!D$15,"GGE",IF(C25=List!D$17,"Gallons",IF(C25=List!D$10,"kWh",IF(C25=List!D$12,"Gallons",IF(C25=List!D$11,"Gallons",IF(C25=List!D$18,"kg",IF(C25=List!D$16,"Gallons",IF(C25=List!D$14,"Gallons",IF(C25=List!D$21,"Gallons",IF(C25=List!D$22,"GGE","")))))))))))))</f>
        <v/>
      </c>
      <c r="N25" s="23"/>
      <c r="O25" s="24"/>
      <c r="P25" s="22"/>
      <c r="Q25" s="117"/>
      <c r="R25" s="6"/>
      <c r="S25" s="74"/>
      <c r="T25">
        <f>IF(C25=List!D$7,1,IF(C25=List!D$8,1,0))</f>
        <v>0</v>
      </c>
      <c r="U25">
        <f>IF(C25=List!D$11,1,IF(C25=List!D$12,1,0))</f>
        <v>0</v>
      </c>
      <c r="V25">
        <f>IF(C25=List!D$22,1,IF(C25=List!D$21,1,0))</f>
        <v>0</v>
      </c>
      <c r="W25">
        <f>IF(H25="No",0,IF(C25=List!D$7,1,IF(C25=List!D$8,1,0)))</f>
        <v>0</v>
      </c>
      <c r="AA25" s="281"/>
    </row>
    <row r="26" spans="1:27" x14ac:dyDescent="0.3">
      <c r="A26" s="64">
        <v>24</v>
      </c>
      <c r="B26" s="22"/>
      <c r="C26" s="6"/>
      <c r="D26" s="6"/>
      <c r="E26" s="12"/>
      <c r="F26" s="45"/>
      <c r="G26" s="43"/>
      <c r="H26" s="46"/>
      <c r="I26" s="11"/>
      <c r="J26" s="53"/>
      <c r="K26" s="22"/>
      <c r="L26" s="23"/>
      <c r="M26" s="3" t="str">
        <f>IF(K26="","",IF(K26="No","",IF(C26=List!D$19,"Gallons",IF(C26=List!D$15,"GGE",IF(C26=List!D$17,"Gallons",IF(C26=List!D$10,"kWh",IF(C26=List!D$12,"Gallons",IF(C26=List!D$11,"Gallons",IF(C26=List!D$18,"kg",IF(C26=List!D$16,"Gallons",IF(C26=List!D$14,"Gallons",IF(C26=List!D$21,"Gallons",IF(C26=List!D$22,"GGE","")))))))))))))</f>
        <v/>
      </c>
      <c r="N26" s="23"/>
      <c r="O26" s="24"/>
      <c r="P26" s="22"/>
      <c r="Q26" s="117"/>
      <c r="R26" s="6"/>
      <c r="S26" s="74"/>
      <c r="T26">
        <f>IF(C26=List!D$7,1,IF(C26=List!D$8,1,0))</f>
        <v>0</v>
      </c>
      <c r="U26">
        <f>IF(C26=List!D$11,1,IF(C26=List!D$12,1,0))</f>
        <v>0</v>
      </c>
      <c r="V26">
        <f>IF(C26=List!D$22,1,IF(C26=List!D$21,1,0))</f>
        <v>0</v>
      </c>
      <c r="W26">
        <f>IF(H26="No",0,IF(C26=List!D$7,1,IF(C26=List!D$8,1,0)))</f>
        <v>0</v>
      </c>
      <c r="AA26" s="281"/>
    </row>
    <row r="27" spans="1:27" ht="15" thickBot="1" x14ac:dyDescent="0.35">
      <c r="A27" s="65">
        <v>25</v>
      </c>
      <c r="B27" s="25"/>
      <c r="C27" s="14"/>
      <c r="D27" s="14"/>
      <c r="E27" s="15"/>
      <c r="F27" s="47"/>
      <c r="G27" s="48"/>
      <c r="H27" s="50"/>
      <c r="I27" s="13"/>
      <c r="J27" s="54"/>
      <c r="K27" s="25"/>
      <c r="L27" s="26"/>
      <c r="M27" s="27" t="str">
        <f>IF(K27="","",IF(K27="No","",IF(C27=List!D$19,"Gallons",IF(C27=List!D$15,"GGE",IF(C27=List!D$17,"Gallons",IF(C27=List!D$10,"kWh",IF(C27=List!D$12,"Gallons",IF(C27=List!D$11,"Gallons",IF(C27=List!D$18,"kg",IF(C27=List!D$16,"Gallons",IF(C27=List!D$14,"Gallons",IF(C27=List!D$21,"Gallons",IF(C27=List!D$22,"GGE","")))))))))))))</f>
        <v/>
      </c>
      <c r="N27" s="26"/>
      <c r="O27" s="28"/>
      <c r="P27" s="25"/>
      <c r="Q27" s="118"/>
      <c r="R27" s="14"/>
      <c r="S27" s="76"/>
      <c r="T27">
        <f>IF(C27=List!D$7,1,IF(C27=List!D$8,1,0))</f>
        <v>0</v>
      </c>
      <c r="U27">
        <f>IF(C27=List!D$11,1,IF(C27=List!D$12,1,0))</f>
        <v>0</v>
      </c>
      <c r="V27">
        <f>IF(C27=List!D$22,1,IF(C27=List!D$21,1,0))</f>
        <v>0</v>
      </c>
      <c r="W27">
        <f>IF(H27="No",0,IF(C27=List!D$7,1,IF(C27=List!D$8,1,0)))</f>
        <v>0</v>
      </c>
      <c r="AA27" s="282"/>
    </row>
    <row r="30" spans="1:27" ht="15" customHeight="1" x14ac:dyDescent="0.3">
      <c r="A30" s="266" t="s">
        <v>25</v>
      </c>
      <c r="B30" s="266"/>
    </row>
    <row r="31" spans="1:27" ht="15" customHeight="1" x14ac:dyDescent="0.3">
      <c r="A31" s="266"/>
      <c r="B31" s="266"/>
    </row>
  </sheetData>
  <mergeCells count="8">
    <mergeCell ref="A30:B31"/>
    <mergeCell ref="AA1:AA27"/>
    <mergeCell ref="P1:S1"/>
    <mergeCell ref="B1:E1"/>
    <mergeCell ref="A1:A2"/>
    <mergeCell ref="F1:H1"/>
    <mergeCell ref="I1:J1"/>
    <mergeCell ref="K1:O1"/>
  </mergeCells>
  <conditionalFormatting sqref="C3:C27">
    <cfRule type="expression" dxfId="87" priority="112">
      <formula>B3=""</formula>
    </cfRule>
  </conditionalFormatting>
  <conditionalFormatting sqref="D3:D27">
    <cfRule type="expression" dxfId="84" priority="18">
      <formula>B3=""</formula>
    </cfRule>
  </conditionalFormatting>
  <conditionalFormatting sqref="E3:F27">
    <cfRule type="expression" dxfId="83" priority="10">
      <formula>B3=""</formula>
    </cfRule>
  </conditionalFormatting>
  <conditionalFormatting sqref="G3:G27">
    <cfRule type="expression" dxfId="82" priority="9">
      <formula>C3=""</formula>
    </cfRule>
  </conditionalFormatting>
  <conditionalFormatting sqref="H3:H27">
    <cfRule type="expression" dxfId="81" priority="11">
      <formula>C3=""</formula>
    </cfRule>
  </conditionalFormatting>
  <conditionalFormatting sqref="I4:J27">
    <cfRule type="expression" dxfId="79" priority="8">
      <formula>C4=""</formula>
    </cfRule>
  </conditionalFormatting>
  <conditionalFormatting sqref="K3:K27">
    <cfRule type="expression" dxfId="77" priority="2">
      <formula>U3=1</formula>
    </cfRule>
    <cfRule type="expression" dxfId="76" priority="5">
      <formula>T3=1</formula>
    </cfRule>
    <cfRule type="expression" dxfId="75" priority="29">
      <formula>$B3=""</formula>
    </cfRule>
  </conditionalFormatting>
  <conditionalFormatting sqref="L3:L27">
    <cfRule type="expression" dxfId="74" priority="30">
      <formula>K3="Yes"</formula>
    </cfRule>
  </conditionalFormatting>
  <conditionalFormatting sqref="N3:N27">
    <cfRule type="expression" dxfId="73" priority="4">
      <formula>U3=1</formula>
    </cfRule>
    <cfRule type="expression" dxfId="72" priority="31">
      <formula>K3="No"</formula>
    </cfRule>
  </conditionalFormatting>
  <conditionalFormatting sqref="O3:O27">
    <cfRule type="expression" dxfId="71" priority="3">
      <formula>U3=1</formula>
    </cfRule>
  </conditionalFormatting>
  <conditionalFormatting sqref="P3:P27">
    <cfRule type="expression" dxfId="70" priority="27">
      <formula>$B3=""</formula>
    </cfRule>
  </conditionalFormatting>
  <conditionalFormatting sqref="R3:R27">
    <cfRule type="expression" dxfId="68" priority="26">
      <formula>V3=0</formula>
    </cfRule>
  </conditionalFormatting>
  <conditionalFormatting sqref="S3:S27">
    <cfRule type="expression" dxfId="67" priority="25">
      <formula>V3=0</formula>
    </cfRule>
  </conditionalFormatting>
  <hyperlinks>
    <hyperlink ref="A30:B31" location="Main!A1" display="Back to Main Tab" xr:uid="{47CB5C80-255D-4004-8E42-F09834C9CE7F}"/>
  </hyperlinks>
  <pageMargins left="0.7" right="0.7" top="0.75" bottom="0.75" header="0.3" footer="0.3"/>
  <pageSetup orientation="portrait" horizontalDpi="1200" verticalDpi="1200" r:id="rId1"/>
  <extLst>
    <ext xmlns:x14="http://schemas.microsoft.com/office/spreadsheetml/2009/9/main" uri="{78C0D931-6437-407d-A8EE-F0AAD7539E65}">
      <x14:conditionalFormattings>
        <x14:conditionalFormatting xmlns:xm="http://schemas.microsoft.com/office/excel/2006/main">
          <x14:cfRule type="expression" priority="17" id="{15AF3C48-8127-4386-AD56-B1ABE20A044F}">
            <xm:f>$C3=List!$D$6</xm:f>
            <x14:dxf>
              <fill>
                <patternFill>
                  <bgColor rgb="FFFF0000"/>
                </patternFill>
              </fill>
            </x14:dxf>
          </x14:cfRule>
          <x14:cfRule type="expression" priority="113" id="{A1DB27FB-D116-499B-8ACB-7E4E9CB46950}">
            <xm:f>C3=List!$D$13</xm:f>
            <x14:dxf>
              <fill>
                <patternFill>
                  <bgColor rgb="FFFF0000"/>
                </patternFill>
              </fill>
            </x14:dxf>
          </x14:cfRule>
          <x14:cfRule type="expression" priority="114" id="{7402A0A2-7A13-4BA3-AAF2-BC5AF92C2185}">
            <xm:f>$C3=List!$D$9</xm:f>
            <x14:dxf>
              <fill>
                <patternFill>
                  <bgColor rgb="FFFF0000"/>
                </patternFill>
              </fill>
            </x14:dxf>
          </x14:cfRule>
          <xm:sqref>C3:C27</xm:sqref>
        </x14:conditionalFormatting>
        <x14:conditionalFormatting xmlns:xm="http://schemas.microsoft.com/office/excel/2006/main">
          <x14:cfRule type="expression" priority="7" id="{5BF04505-D1CF-462A-9209-AC4C822CF5DD}">
            <xm:f>$G3=List!$F$30</xm:f>
            <x14:dxf>
              <fill>
                <patternFill>
                  <bgColor theme="0" tint="-0.14996795556505021"/>
                </patternFill>
              </fill>
            </x14:dxf>
          </x14:cfRule>
          <xm:sqref>I3:I27</xm:sqref>
        </x14:conditionalFormatting>
        <x14:conditionalFormatting xmlns:xm="http://schemas.microsoft.com/office/excel/2006/main">
          <x14:cfRule type="expression" priority="6" id="{75A8F557-CB2D-4100-B0CF-8C666EB8E2DD}">
            <xm:f>G3=List!$F$31</xm:f>
            <x14:dxf>
              <font>
                <color rgb="FF006100"/>
              </font>
              <fill>
                <patternFill>
                  <bgColor rgb="FFC6EFCE"/>
                </patternFill>
              </fill>
            </x14:dxf>
          </x14:cfRule>
          <xm:sqref>J3:J27</xm:sqref>
        </x14:conditionalFormatting>
        <x14:conditionalFormatting xmlns:xm="http://schemas.microsoft.com/office/excel/2006/main">
          <x14:cfRule type="expression" priority="1" id="{AFF978FA-4EAF-4F4A-80E6-E946718AC4E5}">
            <xm:f>$C3=List!$D$19</xm:f>
            <x14:dxf>
              <fill>
                <patternFill>
                  <bgColor theme="0" tint="-0.14996795556505021"/>
                </patternFill>
              </fill>
            </x14:dxf>
          </x14:cfRule>
          <xm:sqref>Q3:Q27</xm:sqref>
        </x14:conditionalFormatting>
      </x14:conditionalFormattings>
    </ext>
    <ext xmlns:x14="http://schemas.microsoft.com/office/spreadsheetml/2009/9/main" uri="{CCE6A557-97BC-4b89-ADB6-D9C93CAAB3DF}">
      <x14:dataValidations xmlns:xm="http://schemas.microsoft.com/office/excel/2006/main" count="10">
        <x14:dataValidation type="list" allowBlank="1" showInputMessage="1" showErrorMessage="1" xr:uid="{83235546-3BC3-49C7-9438-02E4E990AEB0}">
          <x14:formula1>
            <xm:f>List!$D$2:$D$3</xm:f>
          </x14:formula1>
          <xm:sqref>B3:B27</xm:sqref>
        </x14:dataValidation>
        <x14:dataValidation type="list" allowBlank="1" showInputMessage="1" showErrorMessage="1" xr:uid="{884D298F-91D7-4CC0-8D08-0E4D256E75AF}">
          <x14:formula1>
            <xm:f>List!$H$18:$H$28</xm:f>
          </x14:formula1>
          <xm:sqref>D3:D27</xm:sqref>
        </x14:dataValidation>
        <x14:dataValidation type="list" allowBlank="1" showInputMessage="1" showErrorMessage="1" xr:uid="{F4D30DBA-C9B5-43FD-9445-210E0C7BC8FB}">
          <x14:formula1>
            <xm:f>List!$F$30:$F$34</xm:f>
          </x14:formula1>
          <xm:sqref>G3:G27</xm:sqref>
        </x14:dataValidation>
        <x14:dataValidation type="list" allowBlank="1" showInputMessage="1" showErrorMessage="1" xr:uid="{86CA3E1D-28F2-4620-8CBD-6BB33E65C606}">
          <x14:formula1>
            <xm:f>List!$F$13:$F$26</xm:f>
          </x14:formula1>
          <xm:sqref>F3:F27</xm:sqref>
        </x14:dataValidation>
        <x14:dataValidation type="list" allowBlank="1" showInputMessage="1" showErrorMessage="1" xr:uid="{B21CFCC4-5A89-4B85-915C-55FE6DDA4DF2}">
          <x14:formula1>
            <xm:f>List!$B$16:$B$17</xm:f>
          </x14:formula1>
          <xm:sqref>H3:H27 K3:K27</xm:sqref>
        </x14:dataValidation>
        <x14:dataValidation type="list" allowBlank="1" showInputMessage="1" showErrorMessage="1" xr:uid="{0B7472D4-84B6-4465-BD88-C3CF0A24670C}">
          <x14:formula1>
            <xm:f>List!$B$5:$B$13</xm:f>
          </x14:formula1>
          <xm:sqref>J3:J27</xm:sqref>
        </x14:dataValidation>
        <x14:dataValidation type="list" allowBlank="1" showInputMessage="1" showErrorMessage="1" xr:uid="{2E25D0FA-6F4B-4675-874C-F1EA6EC23EFC}">
          <x14:formula1>
            <xm:f>List!$D$7:$D$8</xm:f>
          </x14:formula1>
          <xm:sqref>P3:P27</xm:sqref>
        </x14:dataValidation>
        <x14:dataValidation type="list" allowBlank="1" showInputMessage="1" showErrorMessage="1" xr:uid="{D642329B-0A60-4402-9D08-8A922A3EDF01}">
          <x14:formula1>
            <xm:f>List!$F$2:$F$4</xm:f>
          </x14:formula1>
          <xm:sqref>R3:R27</xm:sqref>
        </x14:dataValidation>
        <x14:dataValidation type="list" allowBlank="1" showInputMessage="1" showErrorMessage="1" xr:uid="{977B3DF3-D981-45E9-B437-FE4454EB3FB1}">
          <x14:formula1>
            <xm:f>List!$F$8:$F$9</xm:f>
          </x14:formula1>
          <xm:sqref>S3:S27</xm:sqref>
        </x14:dataValidation>
        <x14:dataValidation type="list" allowBlank="1" showInputMessage="1" showErrorMessage="1" xr:uid="{D6AD3502-3B7E-4263-8DC8-49EB8BA9A415}">
          <x14:formula1>
            <xm:f>List!$D$6:$D$22</xm:f>
          </x14:formula1>
          <xm:sqref>C3:C27</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6C65DE-C62A-450E-B8AF-510448CC6D7A}">
  <dimension ref="A1:P57"/>
  <sheetViews>
    <sheetView topLeftCell="A9" workbookViewId="0"/>
  </sheetViews>
  <sheetFormatPr defaultRowHeight="14.4" x14ac:dyDescent="0.3"/>
  <cols>
    <col min="1" max="1" width="50.6640625" bestFit="1" customWidth="1"/>
    <col min="2" max="2" width="26.88671875" customWidth="1"/>
    <col min="3" max="3" width="14.44140625" customWidth="1"/>
    <col min="4" max="4" width="17.88671875" customWidth="1"/>
    <col min="5" max="5" width="18.88671875" customWidth="1"/>
    <col min="6" max="6" width="20" customWidth="1"/>
    <col min="7" max="7" width="17.33203125" bestFit="1" customWidth="1"/>
    <col min="8" max="8" width="20.109375" customWidth="1"/>
    <col min="9" max="9" width="10" customWidth="1"/>
    <col min="10" max="10" width="9.6640625" customWidth="1"/>
    <col min="11" max="11" width="25.88671875" customWidth="1"/>
    <col min="12" max="13" width="18" customWidth="1"/>
    <col min="14" max="14" width="25.6640625" customWidth="1"/>
    <col min="15" max="15" width="19.33203125" customWidth="1"/>
  </cols>
  <sheetData>
    <row r="1" spans="1:16" ht="26.4" thickBot="1" x14ac:dyDescent="0.45">
      <c r="A1" s="57" t="s">
        <v>128</v>
      </c>
      <c r="B1" s="279" t="s">
        <v>129</v>
      </c>
      <c r="C1" s="275"/>
      <c r="D1" s="275"/>
      <c r="E1" s="275"/>
      <c r="F1" s="275"/>
      <c r="G1" s="275"/>
      <c r="H1" s="275"/>
      <c r="I1" s="275"/>
      <c r="J1" s="276"/>
      <c r="K1" s="279" t="s">
        <v>130</v>
      </c>
      <c r="L1" s="275"/>
      <c r="M1" s="275"/>
      <c r="N1" s="275"/>
      <c r="O1" s="276"/>
      <c r="P1" s="280" t="s">
        <v>131</v>
      </c>
    </row>
    <row r="2" spans="1:16" ht="58.2" thickBot="1" x14ac:dyDescent="0.35">
      <c r="A2" s="124" t="s">
        <v>132</v>
      </c>
      <c r="B2" s="121" t="s">
        <v>133</v>
      </c>
      <c r="C2" s="122" t="s">
        <v>134</v>
      </c>
      <c r="D2" s="122" t="s">
        <v>135</v>
      </c>
      <c r="E2" s="122" t="s">
        <v>136</v>
      </c>
      <c r="F2" s="122" t="s">
        <v>137</v>
      </c>
      <c r="G2" s="122" t="s">
        <v>138</v>
      </c>
      <c r="H2" s="122" t="s">
        <v>139</v>
      </c>
      <c r="I2" s="122" t="s">
        <v>140</v>
      </c>
      <c r="J2" s="123" t="s">
        <v>141</v>
      </c>
      <c r="K2" s="59" t="s">
        <v>142</v>
      </c>
      <c r="L2" s="60" t="s">
        <v>143</v>
      </c>
      <c r="M2" s="60" t="s">
        <v>144</v>
      </c>
      <c r="N2" s="60" t="s">
        <v>145</v>
      </c>
      <c r="O2" s="61" t="s">
        <v>146</v>
      </c>
      <c r="P2" s="281"/>
    </row>
    <row r="3" spans="1:16" x14ac:dyDescent="0.3">
      <c r="A3" s="35" t="str">
        <f>IF('On Road Fleet'!H3="Yes",'On Road Fleet'!E3&amp;" "&amp;'On Road Fleet'!B3&amp;" "&amp;'On Road Fleet'!C3&amp;" "&amp;'On Road Fleet'!D3,"")</f>
        <v/>
      </c>
      <c r="B3" s="31" t="str">
        <f>IF('On Road Fleet'!H3="Yes","Yes","No")</f>
        <v>No</v>
      </c>
      <c r="C3" s="9"/>
      <c r="D3" s="9"/>
      <c r="E3" s="9"/>
      <c r="F3" s="9"/>
      <c r="G3" s="9"/>
      <c r="H3" s="9"/>
      <c r="I3" s="9"/>
      <c r="J3" s="262"/>
      <c r="K3" s="261"/>
      <c r="L3" s="32"/>
      <c r="M3" s="32"/>
      <c r="N3" s="32"/>
      <c r="O3" s="34"/>
      <c r="P3" s="295"/>
    </row>
    <row r="4" spans="1:16" x14ac:dyDescent="0.3">
      <c r="A4" s="36" t="str">
        <f>IF('On Road Fleet'!H4="Yes",'On Road Fleet'!E4&amp;" "&amp;'On Road Fleet'!B4&amp;" "&amp;'On Road Fleet'!C4&amp;" "&amp;'On Road Fleet'!D4,"")</f>
        <v/>
      </c>
      <c r="B4" s="22" t="str">
        <f>IF('On Road Fleet'!H4="Yes","Yes","No")</f>
        <v>No</v>
      </c>
      <c r="C4" s="6"/>
      <c r="D4" s="6"/>
      <c r="E4" s="6"/>
      <c r="F4" s="6"/>
      <c r="G4" s="6"/>
      <c r="H4" s="6"/>
      <c r="I4" s="6"/>
      <c r="J4" s="74"/>
      <c r="K4" s="67"/>
      <c r="L4" s="23"/>
      <c r="M4" s="23"/>
      <c r="N4" s="23"/>
      <c r="O4" s="24"/>
      <c r="P4" s="295"/>
    </row>
    <row r="5" spans="1:16" x14ac:dyDescent="0.3">
      <c r="A5" s="36" t="str">
        <f>IF('On Road Fleet'!H5="Yes",'On Road Fleet'!E5&amp;" "&amp;'On Road Fleet'!B5&amp;" "&amp;'On Road Fleet'!C5&amp;" "&amp;'On Road Fleet'!D5,"")</f>
        <v/>
      </c>
      <c r="B5" s="22" t="str">
        <f>IF('On Road Fleet'!H5="Yes","Yes","No")</f>
        <v>No</v>
      </c>
      <c r="C5" s="6"/>
      <c r="D5" s="6"/>
      <c r="E5" s="6"/>
      <c r="F5" s="6"/>
      <c r="G5" s="6"/>
      <c r="H5" s="6"/>
      <c r="I5" s="6"/>
      <c r="J5" s="74"/>
      <c r="K5" s="67"/>
      <c r="L5" s="23"/>
      <c r="M5" s="23"/>
      <c r="N5" s="23"/>
      <c r="O5" s="24"/>
      <c r="P5" s="295"/>
    </row>
    <row r="6" spans="1:16" x14ac:dyDescent="0.3">
      <c r="A6" s="36" t="str">
        <f>IF('On Road Fleet'!H6="Yes",'On Road Fleet'!E6&amp;" "&amp;'On Road Fleet'!B6&amp;" "&amp;'On Road Fleet'!C6&amp;" "&amp;'On Road Fleet'!D6,"")</f>
        <v/>
      </c>
      <c r="B6" s="22" t="str">
        <f>IF('On Road Fleet'!H6="Yes","Yes","No")</f>
        <v>No</v>
      </c>
      <c r="C6" s="6"/>
      <c r="D6" s="6"/>
      <c r="E6" s="6"/>
      <c r="F6" s="6"/>
      <c r="G6" s="6"/>
      <c r="H6" s="6"/>
      <c r="I6" s="6"/>
      <c r="J6" s="74"/>
      <c r="K6" s="67"/>
      <c r="L6" s="23"/>
      <c r="M6" s="23"/>
      <c r="N6" s="23"/>
      <c r="O6" s="24"/>
      <c r="P6" s="295"/>
    </row>
    <row r="7" spans="1:16" x14ac:dyDescent="0.3">
      <c r="A7" s="36" t="str">
        <f>IF('On Road Fleet'!H7="Yes",'On Road Fleet'!E7&amp;" "&amp;'On Road Fleet'!B7&amp;" "&amp;'On Road Fleet'!C7&amp;" "&amp;'On Road Fleet'!D7,"")</f>
        <v/>
      </c>
      <c r="B7" s="22" t="str">
        <f>IF('On Road Fleet'!H7="Yes","Yes","No")</f>
        <v>No</v>
      </c>
      <c r="C7" s="6"/>
      <c r="D7" s="6"/>
      <c r="E7" s="6"/>
      <c r="F7" s="6"/>
      <c r="G7" s="6"/>
      <c r="H7" s="6"/>
      <c r="I7" s="6"/>
      <c r="J7" s="74"/>
      <c r="K7" s="67"/>
      <c r="L7" s="23"/>
      <c r="M7" s="23"/>
      <c r="N7" s="23"/>
      <c r="O7" s="24"/>
      <c r="P7" s="295"/>
    </row>
    <row r="8" spans="1:16" x14ac:dyDescent="0.3">
      <c r="A8" s="36" t="str">
        <f>IF('On Road Fleet'!H8="Yes",'On Road Fleet'!E8&amp;" "&amp;'On Road Fleet'!B8&amp;" "&amp;'On Road Fleet'!C8&amp;" "&amp;'On Road Fleet'!D8,"")</f>
        <v/>
      </c>
      <c r="B8" s="22" t="str">
        <f>IF('On Road Fleet'!H8="Yes","Yes","No")</f>
        <v>No</v>
      </c>
      <c r="C8" s="6"/>
      <c r="D8" s="6"/>
      <c r="E8" s="6"/>
      <c r="F8" s="6"/>
      <c r="G8" s="6"/>
      <c r="H8" s="6"/>
      <c r="I8" s="6"/>
      <c r="J8" s="74"/>
      <c r="K8" s="67"/>
      <c r="L8" s="23"/>
      <c r="M8" s="23"/>
      <c r="N8" s="23"/>
      <c r="O8" s="24"/>
      <c r="P8" s="295"/>
    </row>
    <row r="9" spans="1:16" x14ac:dyDescent="0.3">
      <c r="A9" s="36" t="str">
        <f>IF('On Road Fleet'!H9="Yes",'On Road Fleet'!E9&amp;" "&amp;'On Road Fleet'!B9&amp;" "&amp;'On Road Fleet'!C9&amp;" "&amp;'On Road Fleet'!D9,"")</f>
        <v/>
      </c>
      <c r="B9" s="22" t="str">
        <f>IF('On Road Fleet'!H9="Yes","Yes","No")</f>
        <v>No</v>
      </c>
      <c r="C9" s="6"/>
      <c r="D9" s="6"/>
      <c r="E9" s="6"/>
      <c r="F9" s="6"/>
      <c r="G9" s="6"/>
      <c r="H9" s="6"/>
      <c r="I9" s="6"/>
      <c r="J9" s="74"/>
      <c r="K9" s="67"/>
      <c r="L9" s="23"/>
      <c r="M9" s="23"/>
      <c r="N9" s="23"/>
      <c r="O9" s="24"/>
      <c r="P9" s="295"/>
    </row>
    <row r="10" spans="1:16" x14ac:dyDescent="0.3">
      <c r="A10" s="36" t="str">
        <f>IF('On Road Fleet'!H10="Yes",'On Road Fleet'!E10&amp;" "&amp;'On Road Fleet'!B10&amp;" "&amp;'On Road Fleet'!C10&amp;" "&amp;'On Road Fleet'!D10,"")</f>
        <v/>
      </c>
      <c r="B10" s="22" t="str">
        <f>IF('On Road Fleet'!H10="Yes","Yes","No")</f>
        <v>No</v>
      </c>
      <c r="C10" s="6"/>
      <c r="D10" s="6"/>
      <c r="E10" s="6"/>
      <c r="F10" s="6"/>
      <c r="G10" s="6"/>
      <c r="H10" s="6"/>
      <c r="I10" s="6"/>
      <c r="J10" s="74"/>
      <c r="K10" s="67"/>
      <c r="L10" s="23"/>
      <c r="M10" s="23"/>
      <c r="N10" s="23"/>
      <c r="O10" s="24"/>
      <c r="P10" s="295"/>
    </row>
    <row r="11" spans="1:16" x14ac:dyDescent="0.3">
      <c r="A11" s="36" t="str">
        <f>IF('On Road Fleet'!H11="Yes",'On Road Fleet'!E11&amp;" "&amp;'On Road Fleet'!B11&amp;" "&amp;'On Road Fleet'!C11&amp;" "&amp;'On Road Fleet'!D11,"")</f>
        <v/>
      </c>
      <c r="B11" s="22" t="str">
        <f>IF('On Road Fleet'!H11="Yes","Yes","No")</f>
        <v>No</v>
      </c>
      <c r="C11" s="6"/>
      <c r="D11" s="6"/>
      <c r="E11" s="6"/>
      <c r="F11" s="6"/>
      <c r="G11" s="6"/>
      <c r="H11" s="6"/>
      <c r="I11" s="6"/>
      <c r="J11" s="74"/>
      <c r="K11" s="67"/>
      <c r="L11" s="23"/>
      <c r="M11" s="23"/>
      <c r="N11" s="23"/>
      <c r="O11" s="24"/>
      <c r="P11" s="295"/>
    </row>
    <row r="12" spans="1:16" x14ac:dyDescent="0.3">
      <c r="A12" s="36" t="str">
        <f>IF('On Road Fleet'!H12="Yes",'On Road Fleet'!E12&amp;" "&amp;'On Road Fleet'!B12&amp;" "&amp;'On Road Fleet'!C12&amp;" "&amp;'On Road Fleet'!D12,"")</f>
        <v/>
      </c>
      <c r="B12" s="22" t="str">
        <f>IF('On Road Fleet'!H12="Yes","Yes","No")</f>
        <v>No</v>
      </c>
      <c r="C12" s="6"/>
      <c r="D12" s="6"/>
      <c r="E12" s="6"/>
      <c r="F12" s="6"/>
      <c r="G12" s="6"/>
      <c r="H12" s="6"/>
      <c r="I12" s="6"/>
      <c r="J12" s="74"/>
      <c r="K12" s="67"/>
      <c r="L12" s="23"/>
      <c r="M12" s="23"/>
      <c r="N12" s="23"/>
      <c r="O12" s="24"/>
      <c r="P12" s="295"/>
    </row>
    <row r="13" spans="1:16" x14ac:dyDescent="0.3">
      <c r="A13" s="36" t="str">
        <f>IF('On Road Fleet'!H13="Yes",'On Road Fleet'!E13&amp;" "&amp;'On Road Fleet'!B13&amp;" "&amp;'On Road Fleet'!C13&amp;" "&amp;'On Road Fleet'!D13,"")</f>
        <v/>
      </c>
      <c r="B13" s="22" t="str">
        <f>IF('On Road Fleet'!H13="Yes","Yes","No")</f>
        <v>No</v>
      </c>
      <c r="C13" s="6"/>
      <c r="D13" s="6"/>
      <c r="E13" s="6"/>
      <c r="F13" s="6"/>
      <c r="G13" s="6"/>
      <c r="H13" s="6"/>
      <c r="I13" s="6"/>
      <c r="J13" s="74"/>
      <c r="K13" s="67"/>
      <c r="L13" s="23"/>
      <c r="M13" s="23"/>
      <c r="N13" s="23"/>
      <c r="O13" s="24"/>
      <c r="P13" s="295"/>
    </row>
    <row r="14" spans="1:16" x14ac:dyDescent="0.3">
      <c r="A14" s="36" t="str">
        <f>IF('On Road Fleet'!H14="Yes",'On Road Fleet'!E14&amp;" "&amp;'On Road Fleet'!B14&amp;" "&amp;'On Road Fleet'!C14&amp;" "&amp;'On Road Fleet'!D14,"")</f>
        <v/>
      </c>
      <c r="B14" s="22" t="str">
        <f>IF('On Road Fleet'!H14="Yes","Yes","No")</f>
        <v>No</v>
      </c>
      <c r="C14" s="6"/>
      <c r="D14" s="6"/>
      <c r="E14" s="6"/>
      <c r="F14" s="6"/>
      <c r="G14" s="6"/>
      <c r="H14" s="6"/>
      <c r="I14" s="6"/>
      <c r="J14" s="74"/>
      <c r="K14" s="67"/>
      <c r="L14" s="23"/>
      <c r="M14" s="23"/>
      <c r="N14" s="23"/>
      <c r="O14" s="24"/>
      <c r="P14" s="295"/>
    </row>
    <row r="15" spans="1:16" x14ac:dyDescent="0.3">
      <c r="A15" s="36" t="str">
        <f>IF('On Road Fleet'!H15="Yes",'On Road Fleet'!E15&amp;" "&amp;'On Road Fleet'!B15&amp;" "&amp;'On Road Fleet'!C15&amp;" "&amp;'On Road Fleet'!D15,"")</f>
        <v/>
      </c>
      <c r="B15" s="22" t="str">
        <f>IF('On Road Fleet'!H15="Yes","Yes","No")</f>
        <v>No</v>
      </c>
      <c r="C15" s="6"/>
      <c r="D15" s="6"/>
      <c r="E15" s="6"/>
      <c r="F15" s="6"/>
      <c r="G15" s="6"/>
      <c r="H15" s="6"/>
      <c r="I15" s="6"/>
      <c r="J15" s="74"/>
      <c r="K15" s="67"/>
      <c r="L15" s="23"/>
      <c r="M15" s="23"/>
      <c r="N15" s="23"/>
      <c r="O15" s="24"/>
      <c r="P15" s="295"/>
    </row>
    <row r="16" spans="1:16" x14ac:dyDescent="0.3">
      <c r="A16" s="36" t="str">
        <f>IF('On Road Fleet'!H16="Yes",'On Road Fleet'!E16&amp;" "&amp;'On Road Fleet'!B16&amp;" "&amp;'On Road Fleet'!C16&amp;" "&amp;'On Road Fleet'!D16,"")</f>
        <v/>
      </c>
      <c r="B16" s="22" t="str">
        <f>IF('On Road Fleet'!H16="Yes","Yes","No")</f>
        <v>No</v>
      </c>
      <c r="C16" s="6"/>
      <c r="D16" s="6"/>
      <c r="E16" s="6"/>
      <c r="F16" s="6"/>
      <c r="G16" s="6"/>
      <c r="H16" s="6"/>
      <c r="I16" s="6"/>
      <c r="J16" s="74"/>
      <c r="K16" s="67"/>
      <c r="L16" s="23"/>
      <c r="M16" s="23"/>
      <c r="N16" s="23"/>
      <c r="O16" s="24"/>
      <c r="P16" s="295"/>
    </row>
    <row r="17" spans="1:16" x14ac:dyDescent="0.3">
      <c r="A17" s="36" t="str">
        <f>IF('On Road Fleet'!H17="Yes",'On Road Fleet'!E17&amp;" "&amp;'On Road Fleet'!B17&amp;" "&amp;'On Road Fleet'!C17&amp;" "&amp;'On Road Fleet'!D17,"")</f>
        <v/>
      </c>
      <c r="B17" s="22" t="str">
        <f>IF('On Road Fleet'!H17="Yes","Yes","No")</f>
        <v>No</v>
      </c>
      <c r="C17" s="6"/>
      <c r="D17" s="6"/>
      <c r="E17" s="6"/>
      <c r="F17" s="6"/>
      <c r="G17" s="6"/>
      <c r="H17" s="6"/>
      <c r="I17" s="6"/>
      <c r="J17" s="74"/>
      <c r="K17" s="67"/>
      <c r="L17" s="23"/>
      <c r="M17" s="23"/>
      <c r="N17" s="23"/>
      <c r="O17" s="24"/>
      <c r="P17" s="295"/>
    </row>
    <row r="18" spans="1:16" x14ac:dyDescent="0.3">
      <c r="A18" s="36" t="str">
        <f>IF('On Road Fleet'!H18="Yes",'On Road Fleet'!E18&amp;" "&amp;'On Road Fleet'!B18&amp;" "&amp;'On Road Fleet'!C18&amp;" "&amp;'On Road Fleet'!D18,"")</f>
        <v/>
      </c>
      <c r="B18" s="22" t="str">
        <f>IF('On Road Fleet'!H18="Yes","Yes","No")</f>
        <v>No</v>
      </c>
      <c r="C18" s="6"/>
      <c r="D18" s="6"/>
      <c r="E18" s="6"/>
      <c r="F18" s="6"/>
      <c r="G18" s="6"/>
      <c r="H18" s="6"/>
      <c r="I18" s="6"/>
      <c r="J18" s="74"/>
      <c r="K18" s="67"/>
      <c r="L18" s="23"/>
      <c r="M18" s="23"/>
      <c r="N18" s="23"/>
      <c r="O18" s="24"/>
      <c r="P18" s="295"/>
    </row>
    <row r="19" spans="1:16" x14ac:dyDescent="0.3">
      <c r="A19" s="36" t="str">
        <f>IF('On Road Fleet'!H19="Yes",'On Road Fleet'!E19&amp;" "&amp;'On Road Fleet'!B19&amp;" "&amp;'On Road Fleet'!C19&amp;" "&amp;'On Road Fleet'!D19,"")</f>
        <v/>
      </c>
      <c r="B19" s="22" t="str">
        <f>IF('On Road Fleet'!H19="Yes","Yes","No")</f>
        <v>No</v>
      </c>
      <c r="C19" s="6"/>
      <c r="D19" s="6"/>
      <c r="E19" s="6"/>
      <c r="F19" s="6"/>
      <c r="G19" s="6"/>
      <c r="H19" s="6"/>
      <c r="I19" s="6"/>
      <c r="J19" s="74"/>
      <c r="K19" s="67"/>
      <c r="L19" s="23"/>
      <c r="M19" s="23"/>
      <c r="N19" s="23"/>
      <c r="O19" s="24"/>
      <c r="P19" s="295"/>
    </row>
    <row r="20" spans="1:16" x14ac:dyDescent="0.3">
      <c r="A20" s="36" t="str">
        <f>IF('On Road Fleet'!H20="Yes",'On Road Fleet'!E20&amp;" "&amp;'On Road Fleet'!B20&amp;" "&amp;'On Road Fleet'!C20&amp;" "&amp;'On Road Fleet'!D20,"")</f>
        <v/>
      </c>
      <c r="B20" s="22" t="str">
        <f>IF('On Road Fleet'!H20="Yes","Yes","No")</f>
        <v>No</v>
      </c>
      <c r="C20" s="6"/>
      <c r="D20" s="6"/>
      <c r="E20" s="6"/>
      <c r="F20" s="6"/>
      <c r="G20" s="6"/>
      <c r="H20" s="6"/>
      <c r="I20" s="6"/>
      <c r="J20" s="74"/>
      <c r="K20" s="67"/>
      <c r="L20" s="23"/>
      <c r="M20" s="23"/>
      <c r="N20" s="23"/>
      <c r="O20" s="24"/>
      <c r="P20" s="295"/>
    </row>
    <row r="21" spans="1:16" x14ac:dyDescent="0.3">
      <c r="A21" s="36" t="str">
        <f>IF('On Road Fleet'!H21="Yes",'On Road Fleet'!E21&amp;" "&amp;'On Road Fleet'!B21&amp;" "&amp;'On Road Fleet'!C21&amp;" "&amp;'On Road Fleet'!D21,"")</f>
        <v/>
      </c>
      <c r="B21" s="22" t="str">
        <f>IF('On Road Fleet'!H21="Yes","Yes","No")</f>
        <v>No</v>
      </c>
      <c r="C21" s="6"/>
      <c r="D21" s="6"/>
      <c r="E21" s="6"/>
      <c r="F21" s="6"/>
      <c r="G21" s="6"/>
      <c r="H21" s="6"/>
      <c r="I21" s="6"/>
      <c r="J21" s="74"/>
      <c r="K21" s="67"/>
      <c r="L21" s="23"/>
      <c r="M21" s="23"/>
      <c r="N21" s="23"/>
      <c r="O21" s="24"/>
      <c r="P21" s="295"/>
    </row>
    <row r="22" spans="1:16" x14ac:dyDescent="0.3">
      <c r="A22" s="36" t="str">
        <f>IF('On Road Fleet'!H22="Yes",'On Road Fleet'!E22&amp;" "&amp;'On Road Fleet'!B22&amp;" "&amp;'On Road Fleet'!C22&amp;" "&amp;'On Road Fleet'!D22,"")</f>
        <v/>
      </c>
      <c r="B22" s="22" t="str">
        <f>IF('On Road Fleet'!H22="Yes","Yes","No")</f>
        <v>No</v>
      </c>
      <c r="C22" s="6"/>
      <c r="D22" s="6"/>
      <c r="E22" s="6"/>
      <c r="F22" s="6"/>
      <c r="G22" s="6"/>
      <c r="H22" s="6"/>
      <c r="I22" s="6"/>
      <c r="J22" s="74"/>
      <c r="K22" s="67"/>
      <c r="L22" s="23"/>
      <c r="M22" s="23"/>
      <c r="N22" s="23"/>
      <c r="O22" s="24"/>
      <c r="P22" s="295"/>
    </row>
    <row r="23" spans="1:16" x14ac:dyDescent="0.3">
      <c r="A23" s="36" t="str">
        <f>IF('On Road Fleet'!H23="Yes",'On Road Fleet'!E23&amp;" "&amp;'On Road Fleet'!B23&amp;" "&amp;'On Road Fleet'!C23&amp;" "&amp;'On Road Fleet'!D23,"")</f>
        <v/>
      </c>
      <c r="B23" s="22" t="str">
        <f>IF('On Road Fleet'!H23="Yes","Yes","No")</f>
        <v>No</v>
      </c>
      <c r="C23" s="6"/>
      <c r="D23" s="6"/>
      <c r="E23" s="6"/>
      <c r="F23" s="6"/>
      <c r="G23" s="6"/>
      <c r="H23" s="6"/>
      <c r="I23" s="6"/>
      <c r="J23" s="74"/>
      <c r="K23" s="67"/>
      <c r="L23" s="23"/>
      <c r="M23" s="23"/>
      <c r="N23" s="23"/>
      <c r="O23" s="24"/>
      <c r="P23" s="295"/>
    </row>
    <row r="24" spans="1:16" x14ac:dyDescent="0.3">
      <c r="A24" s="36" t="str">
        <f>IF('On Road Fleet'!H24="Yes",'On Road Fleet'!E24&amp;" "&amp;'On Road Fleet'!B24&amp;" "&amp;'On Road Fleet'!C24&amp;" "&amp;'On Road Fleet'!D24,"")</f>
        <v/>
      </c>
      <c r="B24" s="22" t="str">
        <f>IF('On Road Fleet'!H24="Yes","Yes","No")</f>
        <v>No</v>
      </c>
      <c r="C24" s="6"/>
      <c r="D24" s="6"/>
      <c r="E24" s="6"/>
      <c r="F24" s="6"/>
      <c r="G24" s="6"/>
      <c r="H24" s="6"/>
      <c r="I24" s="6"/>
      <c r="J24" s="74"/>
      <c r="K24" s="67"/>
      <c r="L24" s="23"/>
      <c r="M24" s="23"/>
      <c r="N24" s="23"/>
      <c r="O24" s="24"/>
      <c r="P24" s="295"/>
    </row>
    <row r="25" spans="1:16" x14ac:dyDescent="0.3">
      <c r="A25" s="36" t="str">
        <f>IF('On Road Fleet'!H25="Yes",'On Road Fleet'!E25&amp;" "&amp;'On Road Fleet'!B25&amp;" "&amp;'On Road Fleet'!C25&amp;" "&amp;'On Road Fleet'!D25,"")</f>
        <v/>
      </c>
      <c r="B25" s="22" t="str">
        <f>IF('On Road Fleet'!H25="Yes","Yes","No")</f>
        <v>No</v>
      </c>
      <c r="C25" s="6"/>
      <c r="D25" s="6"/>
      <c r="E25" s="6"/>
      <c r="F25" s="6"/>
      <c r="G25" s="6"/>
      <c r="H25" s="6"/>
      <c r="I25" s="6"/>
      <c r="J25" s="74"/>
      <c r="K25" s="67"/>
      <c r="L25" s="23"/>
      <c r="M25" s="23"/>
      <c r="N25" s="23"/>
      <c r="O25" s="24"/>
      <c r="P25" s="295"/>
    </row>
    <row r="26" spans="1:16" x14ac:dyDescent="0.3">
      <c r="A26" s="36" t="str">
        <f>IF('On Road Fleet'!H26="Yes",'On Road Fleet'!E26&amp;" "&amp;'On Road Fleet'!B26&amp;" "&amp;'On Road Fleet'!C26&amp;" "&amp;'On Road Fleet'!D26,"")</f>
        <v/>
      </c>
      <c r="B26" s="22" t="str">
        <f>IF('On Road Fleet'!H26="Yes","Yes","No")</f>
        <v>No</v>
      </c>
      <c r="C26" s="6"/>
      <c r="D26" s="6"/>
      <c r="E26" s="6"/>
      <c r="F26" s="6"/>
      <c r="G26" s="6"/>
      <c r="H26" s="6"/>
      <c r="I26" s="6"/>
      <c r="J26" s="74"/>
      <c r="K26" s="67"/>
      <c r="L26" s="23"/>
      <c r="M26" s="23"/>
      <c r="N26" s="23"/>
      <c r="O26" s="24"/>
      <c r="P26" s="295"/>
    </row>
    <row r="27" spans="1:16" ht="15" thickBot="1" x14ac:dyDescent="0.35">
      <c r="A27" s="37" t="str">
        <f>IF('On Road Fleet'!H27="Yes",'On Road Fleet'!E27&amp;" "&amp;'On Road Fleet'!B27&amp;" "&amp;'On Road Fleet'!C27&amp;" "&amp;'On Road Fleet'!D27,"")</f>
        <v/>
      </c>
      <c r="B27" s="25" t="str">
        <f>IF('On Road Fleet'!H27="Yes","Yes","No")</f>
        <v>No</v>
      </c>
      <c r="C27" s="14"/>
      <c r="D27" s="14"/>
      <c r="E27" s="14"/>
      <c r="F27" s="14"/>
      <c r="G27" s="14"/>
      <c r="H27" s="14"/>
      <c r="I27" s="14"/>
      <c r="J27" s="76"/>
      <c r="K27" s="68"/>
      <c r="L27" s="26"/>
      <c r="M27" s="26"/>
      <c r="N27" s="26"/>
      <c r="O27" s="28"/>
      <c r="P27" s="296"/>
    </row>
    <row r="28" spans="1:16" ht="15" thickBot="1" x14ac:dyDescent="0.35"/>
    <row r="29" spans="1:16" ht="61.95" customHeight="1" thickBot="1" x14ac:dyDescent="0.35">
      <c r="A29" s="125" t="s">
        <v>147</v>
      </c>
      <c r="B29" s="212" t="s">
        <v>142</v>
      </c>
      <c r="C29" s="213" t="s">
        <v>143</v>
      </c>
      <c r="D29" s="213" t="s">
        <v>144</v>
      </c>
      <c r="E29" s="213" t="s">
        <v>148</v>
      </c>
      <c r="F29" s="213" t="s">
        <v>149</v>
      </c>
      <c r="G29" s="234" t="s">
        <v>145</v>
      </c>
      <c r="H29" s="280" t="s">
        <v>131</v>
      </c>
    </row>
    <row r="30" spans="1:16" x14ac:dyDescent="0.3">
      <c r="A30" s="195" t="str">
        <f>IF('Off Non-Road Equipment'!W3=1,'Off Non-Road Equipment'!E3&amp;" "&amp;'Off Non-Road Equipment'!B3&amp;" "&amp;'Off Non-Road Equipment'!C3&amp;" "&amp;'Off Non-Road Equipment'!D3,"")</f>
        <v/>
      </c>
      <c r="B30" s="31"/>
      <c r="C30" s="32"/>
      <c r="D30" s="32"/>
      <c r="E30" s="214"/>
      <c r="F30" s="33"/>
      <c r="G30" s="41"/>
      <c r="H30" s="281"/>
    </row>
    <row r="31" spans="1:16" x14ac:dyDescent="0.3">
      <c r="A31" s="36" t="str">
        <f>IF('Off Non-Road Equipment'!W4=1,'Off Non-Road Equipment'!E4&amp;" "&amp;'Off Non-Road Equipment'!B4&amp;" "&amp;'Off Non-Road Equipment'!C4&amp;" "&amp;'Off Non-Road Equipment'!D4,"")</f>
        <v/>
      </c>
      <c r="B31" s="22"/>
      <c r="C31" s="23"/>
      <c r="D31" s="23"/>
      <c r="E31" s="23"/>
      <c r="F31" s="3"/>
      <c r="G31" s="53"/>
      <c r="H31" s="281"/>
    </row>
    <row r="32" spans="1:16" x14ac:dyDescent="0.3">
      <c r="A32" s="36" t="str">
        <f>IF('Off Non-Road Equipment'!W5=1,'Off Non-Road Equipment'!E5&amp;" "&amp;'Off Non-Road Equipment'!B5&amp;" "&amp;'Off Non-Road Equipment'!C5&amp;" "&amp;'Off Non-Road Equipment'!D5,"")</f>
        <v/>
      </c>
      <c r="B32" s="22"/>
      <c r="C32" s="23"/>
      <c r="D32" s="23"/>
      <c r="E32" s="23"/>
      <c r="F32" s="3"/>
      <c r="G32" s="53"/>
      <c r="H32" s="281"/>
    </row>
    <row r="33" spans="1:8" x14ac:dyDescent="0.3">
      <c r="A33" s="36" t="str">
        <f>IF('Off Non-Road Equipment'!W6=1,'Off Non-Road Equipment'!E6&amp;" "&amp;'Off Non-Road Equipment'!B6&amp;" "&amp;'Off Non-Road Equipment'!C6&amp;" "&amp;'Off Non-Road Equipment'!D6,"")</f>
        <v/>
      </c>
      <c r="B33" s="22"/>
      <c r="C33" s="23"/>
      <c r="D33" s="23"/>
      <c r="E33" s="23"/>
      <c r="F33" s="3"/>
      <c r="G33" s="53"/>
      <c r="H33" s="281"/>
    </row>
    <row r="34" spans="1:8" x14ac:dyDescent="0.3">
      <c r="A34" s="36" t="str">
        <f>IF('Off Non-Road Equipment'!W7=1,'Off Non-Road Equipment'!E7&amp;" "&amp;'Off Non-Road Equipment'!B7&amp;" "&amp;'Off Non-Road Equipment'!C7&amp;" "&amp;'Off Non-Road Equipment'!D7,"")</f>
        <v/>
      </c>
      <c r="B34" s="22"/>
      <c r="C34" s="23"/>
      <c r="D34" s="23"/>
      <c r="E34" s="23"/>
      <c r="F34" s="3"/>
      <c r="G34" s="53"/>
      <c r="H34" s="281"/>
    </row>
    <row r="35" spans="1:8" x14ac:dyDescent="0.3">
      <c r="A35" s="36" t="str">
        <f>IF('Off Non-Road Equipment'!W8=1,'Off Non-Road Equipment'!E8&amp;" "&amp;'Off Non-Road Equipment'!B8&amp;" "&amp;'Off Non-Road Equipment'!C8&amp;" "&amp;'Off Non-Road Equipment'!D8,"")</f>
        <v/>
      </c>
      <c r="B35" s="22"/>
      <c r="C35" s="23"/>
      <c r="D35" s="23"/>
      <c r="E35" s="23"/>
      <c r="F35" s="3"/>
      <c r="G35" s="53"/>
      <c r="H35" s="281"/>
    </row>
    <row r="36" spans="1:8" x14ac:dyDescent="0.3">
      <c r="A36" s="36" t="str">
        <f>IF('Off Non-Road Equipment'!W9=1,'Off Non-Road Equipment'!E9&amp;" "&amp;'Off Non-Road Equipment'!B9&amp;" "&amp;'Off Non-Road Equipment'!C9&amp;" "&amp;'Off Non-Road Equipment'!D9,"")</f>
        <v/>
      </c>
      <c r="B36" s="22"/>
      <c r="C36" s="23"/>
      <c r="D36" s="23"/>
      <c r="E36" s="23"/>
      <c r="F36" s="3"/>
      <c r="G36" s="53"/>
      <c r="H36" s="281"/>
    </row>
    <row r="37" spans="1:8" x14ac:dyDescent="0.3">
      <c r="A37" s="36" t="str">
        <f>IF('Off Non-Road Equipment'!W10=1,'Off Non-Road Equipment'!E10&amp;" "&amp;'Off Non-Road Equipment'!B10&amp;" "&amp;'Off Non-Road Equipment'!C10&amp;" "&amp;'Off Non-Road Equipment'!D10,"")</f>
        <v/>
      </c>
      <c r="B37" s="22"/>
      <c r="C37" s="23"/>
      <c r="D37" s="23"/>
      <c r="E37" s="23"/>
      <c r="F37" s="3"/>
      <c r="G37" s="53"/>
      <c r="H37" s="281"/>
    </row>
    <row r="38" spans="1:8" x14ac:dyDescent="0.3">
      <c r="A38" s="36" t="str">
        <f>IF('Off Non-Road Equipment'!W11=1,'Off Non-Road Equipment'!E11&amp;" "&amp;'Off Non-Road Equipment'!B11&amp;" "&amp;'Off Non-Road Equipment'!C11&amp;" "&amp;'Off Non-Road Equipment'!D11,"")</f>
        <v/>
      </c>
      <c r="B38" s="22"/>
      <c r="C38" s="23"/>
      <c r="D38" s="23"/>
      <c r="E38" s="23"/>
      <c r="F38" s="3"/>
      <c r="G38" s="53"/>
      <c r="H38" s="281"/>
    </row>
    <row r="39" spans="1:8" x14ac:dyDescent="0.3">
      <c r="A39" s="36" t="str">
        <f>IF('Off Non-Road Equipment'!W12=1,'Off Non-Road Equipment'!E12&amp;" "&amp;'Off Non-Road Equipment'!B12&amp;" "&amp;'Off Non-Road Equipment'!C12&amp;" "&amp;'Off Non-Road Equipment'!D12,"")</f>
        <v/>
      </c>
      <c r="B39" s="22"/>
      <c r="C39" s="23"/>
      <c r="D39" s="23"/>
      <c r="E39" s="23"/>
      <c r="F39" s="3"/>
      <c r="G39" s="53"/>
      <c r="H39" s="281"/>
    </row>
    <row r="40" spans="1:8" x14ac:dyDescent="0.3">
      <c r="A40" s="36" t="str">
        <f>IF('Off Non-Road Equipment'!W13=1,'Off Non-Road Equipment'!E13&amp;" "&amp;'Off Non-Road Equipment'!B13&amp;" "&amp;'Off Non-Road Equipment'!C13&amp;" "&amp;'Off Non-Road Equipment'!D13,"")</f>
        <v/>
      </c>
      <c r="B40" s="22"/>
      <c r="C40" s="23"/>
      <c r="D40" s="23"/>
      <c r="E40" s="23"/>
      <c r="F40" s="3"/>
      <c r="G40" s="53"/>
      <c r="H40" s="281"/>
    </row>
    <row r="41" spans="1:8" x14ac:dyDescent="0.3">
      <c r="A41" s="36" t="str">
        <f>IF('Off Non-Road Equipment'!W14=1,'Off Non-Road Equipment'!E14&amp;" "&amp;'Off Non-Road Equipment'!B14&amp;" "&amp;'Off Non-Road Equipment'!C14&amp;" "&amp;'Off Non-Road Equipment'!D14,"")</f>
        <v/>
      </c>
      <c r="B41" s="22"/>
      <c r="C41" s="23"/>
      <c r="D41" s="23"/>
      <c r="E41" s="23"/>
      <c r="F41" s="3"/>
      <c r="G41" s="53"/>
      <c r="H41" s="281"/>
    </row>
    <row r="42" spans="1:8" x14ac:dyDescent="0.3">
      <c r="A42" s="36" t="str">
        <f>IF('Off Non-Road Equipment'!W15=1,'Off Non-Road Equipment'!E15&amp;" "&amp;'Off Non-Road Equipment'!B15&amp;" "&amp;'Off Non-Road Equipment'!C15&amp;" "&amp;'Off Non-Road Equipment'!D15,"")</f>
        <v/>
      </c>
      <c r="B42" s="22"/>
      <c r="C42" s="23"/>
      <c r="D42" s="23"/>
      <c r="E42" s="23"/>
      <c r="F42" s="3"/>
      <c r="G42" s="53"/>
      <c r="H42" s="281"/>
    </row>
    <row r="43" spans="1:8" x14ac:dyDescent="0.3">
      <c r="A43" s="36" t="str">
        <f>IF('Off Non-Road Equipment'!W16=1,'Off Non-Road Equipment'!E16&amp;" "&amp;'Off Non-Road Equipment'!B16&amp;" "&amp;'Off Non-Road Equipment'!C16&amp;" "&amp;'Off Non-Road Equipment'!D16,"")</f>
        <v/>
      </c>
      <c r="B43" s="22"/>
      <c r="C43" s="23"/>
      <c r="D43" s="23"/>
      <c r="E43" s="23"/>
      <c r="F43" s="3"/>
      <c r="G43" s="53"/>
      <c r="H43" s="281"/>
    </row>
    <row r="44" spans="1:8" x14ac:dyDescent="0.3">
      <c r="A44" s="36" t="str">
        <f>IF('Off Non-Road Equipment'!W17=1,'Off Non-Road Equipment'!E17&amp;" "&amp;'Off Non-Road Equipment'!B17&amp;" "&amp;'Off Non-Road Equipment'!C17&amp;" "&amp;'Off Non-Road Equipment'!D17,"")</f>
        <v/>
      </c>
      <c r="B44" s="22"/>
      <c r="C44" s="23"/>
      <c r="D44" s="23"/>
      <c r="E44" s="23"/>
      <c r="F44" s="3"/>
      <c r="G44" s="53"/>
      <c r="H44" s="281"/>
    </row>
    <row r="45" spans="1:8" x14ac:dyDescent="0.3">
      <c r="A45" s="36" t="str">
        <f>IF('Off Non-Road Equipment'!W18=1,'Off Non-Road Equipment'!E18&amp;" "&amp;'Off Non-Road Equipment'!B18&amp;" "&amp;'Off Non-Road Equipment'!C18&amp;" "&amp;'Off Non-Road Equipment'!D18,"")</f>
        <v/>
      </c>
      <c r="B45" s="22"/>
      <c r="C45" s="23"/>
      <c r="D45" s="23"/>
      <c r="E45" s="23"/>
      <c r="F45" s="3"/>
      <c r="G45" s="53"/>
      <c r="H45" s="281"/>
    </row>
    <row r="46" spans="1:8" x14ac:dyDescent="0.3">
      <c r="A46" s="36" t="str">
        <f>IF('Off Non-Road Equipment'!W19=1,'Off Non-Road Equipment'!E19&amp;" "&amp;'Off Non-Road Equipment'!B19&amp;" "&amp;'Off Non-Road Equipment'!C19&amp;" "&amp;'Off Non-Road Equipment'!D19,"")</f>
        <v/>
      </c>
      <c r="B46" s="22"/>
      <c r="C46" s="23"/>
      <c r="D46" s="23"/>
      <c r="E46" s="23"/>
      <c r="F46" s="3"/>
      <c r="G46" s="53"/>
      <c r="H46" s="281"/>
    </row>
    <row r="47" spans="1:8" x14ac:dyDescent="0.3">
      <c r="A47" s="36" t="str">
        <f>IF('Off Non-Road Equipment'!W20=1,'Off Non-Road Equipment'!E20&amp;" "&amp;'Off Non-Road Equipment'!B20&amp;" "&amp;'Off Non-Road Equipment'!C20&amp;" "&amp;'Off Non-Road Equipment'!D20,"")</f>
        <v/>
      </c>
      <c r="B47" s="22"/>
      <c r="C47" s="23"/>
      <c r="D47" s="23"/>
      <c r="E47" s="23"/>
      <c r="F47" s="3"/>
      <c r="G47" s="53"/>
      <c r="H47" s="281"/>
    </row>
    <row r="48" spans="1:8" x14ac:dyDescent="0.3">
      <c r="A48" s="36" t="str">
        <f>IF('Off Non-Road Equipment'!W21=1,'Off Non-Road Equipment'!E21&amp;" "&amp;'Off Non-Road Equipment'!B21&amp;" "&amp;'Off Non-Road Equipment'!C21&amp;" "&amp;'Off Non-Road Equipment'!D21,"")</f>
        <v/>
      </c>
      <c r="B48" s="22"/>
      <c r="C48" s="23"/>
      <c r="D48" s="23"/>
      <c r="E48" s="23"/>
      <c r="F48" s="3"/>
      <c r="G48" s="53"/>
      <c r="H48" s="281"/>
    </row>
    <row r="49" spans="1:8" x14ac:dyDescent="0.3">
      <c r="A49" s="36" t="str">
        <f>IF('Off Non-Road Equipment'!W22=1,'Off Non-Road Equipment'!E22&amp;" "&amp;'Off Non-Road Equipment'!B22&amp;" "&amp;'Off Non-Road Equipment'!C22&amp;" "&amp;'Off Non-Road Equipment'!D22,"")</f>
        <v/>
      </c>
      <c r="B49" s="22"/>
      <c r="C49" s="23"/>
      <c r="D49" s="23"/>
      <c r="E49" s="23"/>
      <c r="F49" s="3"/>
      <c r="G49" s="53"/>
      <c r="H49" s="281"/>
    </row>
    <row r="50" spans="1:8" x14ac:dyDescent="0.3">
      <c r="A50" s="36" t="str">
        <f>IF('Off Non-Road Equipment'!W23=1,'Off Non-Road Equipment'!E23&amp;" "&amp;'Off Non-Road Equipment'!B23&amp;" "&amp;'Off Non-Road Equipment'!C23&amp;" "&amp;'Off Non-Road Equipment'!D23,"")</f>
        <v/>
      </c>
      <c r="B50" s="22"/>
      <c r="C50" s="23"/>
      <c r="D50" s="23"/>
      <c r="E50" s="23"/>
      <c r="F50" s="3"/>
      <c r="G50" s="53"/>
      <c r="H50" s="281"/>
    </row>
    <row r="51" spans="1:8" x14ac:dyDescent="0.3">
      <c r="A51" s="36" t="str">
        <f>IF('Off Non-Road Equipment'!W24=1,'Off Non-Road Equipment'!E24&amp;" "&amp;'Off Non-Road Equipment'!B24&amp;" "&amp;'Off Non-Road Equipment'!C24&amp;" "&amp;'Off Non-Road Equipment'!D24,"")</f>
        <v/>
      </c>
      <c r="B51" s="22"/>
      <c r="C51" s="23"/>
      <c r="D51" s="23"/>
      <c r="E51" s="23"/>
      <c r="F51" s="3"/>
      <c r="G51" s="53"/>
      <c r="H51" s="281"/>
    </row>
    <row r="52" spans="1:8" x14ac:dyDescent="0.3">
      <c r="A52" s="36" t="str">
        <f>IF('Off Non-Road Equipment'!W25=1,'Off Non-Road Equipment'!E25&amp;" "&amp;'Off Non-Road Equipment'!B25&amp;" "&amp;'Off Non-Road Equipment'!C25&amp;" "&amp;'Off Non-Road Equipment'!D25,"")</f>
        <v/>
      </c>
      <c r="B52" s="22"/>
      <c r="C52" s="23"/>
      <c r="D52" s="23"/>
      <c r="E52" s="23"/>
      <c r="F52" s="3"/>
      <c r="G52" s="53"/>
      <c r="H52" s="281"/>
    </row>
    <row r="53" spans="1:8" x14ac:dyDescent="0.3">
      <c r="A53" s="36" t="str">
        <f>IF('Off Non-Road Equipment'!W26=1,'Off Non-Road Equipment'!E26&amp;" "&amp;'Off Non-Road Equipment'!B26&amp;" "&amp;'Off Non-Road Equipment'!C26&amp;" "&amp;'Off Non-Road Equipment'!D26,"")</f>
        <v/>
      </c>
      <c r="B53" s="22"/>
      <c r="C53" s="23"/>
      <c r="D53" s="23"/>
      <c r="E53" s="23"/>
      <c r="F53" s="3"/>
      <c r="G53" s="53"/>
      <c r="H53" s="281"/>
    </row>
    <row r="54" spans="1:8" ht="15" thickBot="1" x14ac:dyDescent="0.35">
      <c r="A54" s="37" t="str">
        <f>IF('Off Non-Road Equipment'!W27=1,'Off Non-Road Equipment'!E27&amp;" "&amp;'Off Non-Road Equipment'!B27&amp;" "&amp;'Off Non-Road Equipment'!C27&amp;" "&amp;'Off Non-Road Equipment'!D27,"")</f>
        <v/>
      </c>
      <c r="B54" s="25"/>
      <c r="C54" s="26"/>
      <c r="D54" s="26"/>
      <c r="E54" s="26"/>
      <c r="F54" s="27"/>
      <c r="G54" s="54"/>
      <c r="H54" s="282"/>
    </row>
    <row r="55" spans="1:8" x14ac:dyDescent="0.3">
      <c r="H55" s="235"/>
    </row>
    <row r="56" spans="1:8" ht="15" customHeight="1" x14ac:dyDescent="0.3">
      <c r="A56" s="266" t="s">
        <v>25</v>
      </c>
      <c r="B56" s="266"/>
    </row>
    <row r="57" spans="1:8" ht="15" customHeight="1" x14ac:dyDescent="0.3">
      <c r="A57" s="266"/>
      <c r="B57" s="266"/>
    </row>
  </sheetData>
  <mergeCells count="5">
    <mergeCell ref="K1:O1"/>
    <mergeCell ref="B1:J1"/>
    <mergeCell ref="A56:B57"/>
    <mergeCell ref="P1:P27"/>
    <mergeCell ref="H29:H54"/>
  </mergeCells>
  <conditionalFormatting sqref="B3:B27">
    <cfRule type="expression" dxfId="63" priority="71">
      <formula>A3=""</formula>
    </cfRule>
  </conditionalFormatting>
  <conditionalFormatting sqref="B30:B54">
    <cfRule type="expression" dxfId="60" priority="16">
      <formula>A30=""</formula>
    </cfRule>
  </conditionalFormatting>
  <conditionalFormatting sqref="C3:C27">
    <cfRule type="expression" dxfId="59" priority="40">
      <formula>A3=""</formula>
    </cfRule>
  </conditionalFormatting>
  <conditionalFormatting sqref="C30:C54">
    <cfRule type="expression" dxfId="58" priority="30">
      <formula>B30="Yes"</formula>
    </cfRule>
  </conditionalFormatting>
  <conditionalFormatting sqref="D3:D27">
    <cfRule type="expression" dxfId="57" priority="39">
      <formula>A3=""</formula>
    </cfRule>
  </conditionalFormatting>
  <conditionalFormatting sqref="D30:D54">
    <cfRule type="expression" dxfId="56" priority="2">
      <formula>B30="No"</formula>
    </cfRule>
  </conditionalFormatting>
  <conditionalFormatting sqref="E3:E27">
    <cfRule type="expression" dxfId="55" priority="38">
      <formula>A3=""</formula>
    </cfRule>
  </conditionalFormatting>
  <conditionalFormatting sqref="E30:E54">
    <cfRule type="expression" dxfId="54" priority="29">
      <formula>B30="No"</formula>
    </cfRule>
  </conditionalFormatting>
  <conditionalFormatting sqref="F3:F27">
    <cfRule type="expression" dxfId="53" priority="37">
      <formula>A3=""</formula>
    </cfRule>
  </conditionalFormatting>
  <conditionalFormatting sqref="F30:F54">
    <cfRule type="expression" dxfId="52" priority="28">
      <formula>B30="No"</formula>
    </cfRule>
  </conditionalFormatting>
  <conditionalFormatting sqref="G3:G27">
    <cfRule type="expression" dxfId="51" priority="36">
      <formula>A3=""</formula>
    </cfRule>
  </conditionalFormatting>
  <conditionalFormatting sqref="G30:G54">
    <cfRule type="expression" dxfId="50" priority="4">
      <formula>B30="No"</formula>
    </cfRule>
  </conditionalFormatting>
  <conditionalFormatting sqref="H3:H27">
    <cfRule type="expression" dxfId="49" priority="35">
      <formula>A3=""</formula>
    </cfRule>
  </conditionalFormatting>
  <conditionalFormatting sqref="I3:I27">
    <cfRule type="expression" dxfId="48" priority="34">
      <formula>A3=""</formula>
    </cfRule>
  </conditionalFormatting>
  <conditionalFormatting sqref="J3:J27">
    <cfRule type="expression" dxfId="47" priority="33">
      <formula>A3=""</formula>
    </cfRule>
  </conditionalFormatting>
  <conditionalFormatting sqref="K3:K27">
    <cfRule type="expression" dxfId="44" priority="58">
      <formula>A3=""</formula>
    </cfRule>
  </conditionalFormatting>
  <conditionalFormatting sqref="L3:L27 D31:D54">
    <cfRule type="expression" dxfId="43" priority="57">
      <formula>C3="Yes"</formula>
    </cfRule>
  </conditionalFormatting>
  <conditionalFormatting sqref="M3:M27">
    <cfRule type="expression" dxfId="42" priority="3">
      <formula>K3="No"</formula>
    </cfRule>
  </conditionalFormatting>
  <conditionalFormatting sqref="N3:N27">
    <cfRule type="expression" dxfId="41" priority="56">
      <formula>K3="No"</formula>
    </cfRule>
  </conditionalFormatting>
  <conditionalFormatting sqref="O3:O27">
    <cfRule type="expression" dxfId="40" priority="55">
      <formula>K3="No"</formula>
    </cfRule>
  </conditionalFormatting>
  <hyperlinks>
    <hyperlink ref="A56:B57" location="Main!A1" display="Back to Main Tab" xr:uid="{5C364756-A5D2-4222-87D0-7C9682F14BA7}"/>
  </hyperlinks>
  <pageMargins left="0.7" right="0.7" top="0.75" bottom="0.75" header="0.3" footer="0.3"/>
  <pageSetup orientation="portrait" horizontalDpi="1200" verticalDpi="1200" r:id="rId1"/>
  <extLst>
    <ext xmlns:x14="http://schemas.microsoft.com/office/spreadsheetml/2009/9/main" uri="{78C0D931-6437-407d-A8EE-F0AAD7539E65}">
      <x14:conditionalFormattings>
        <x14:conditionalFormatting xmlns:xm="http://schemas.microsoft.com/office/excel/2006/main">
          <x14:cfRule type="expression" priority="41" id="{72C8B631-2D00-4B0A-AB61-45E17CD7CCBD}">
            <xm:f>'On Road Fleet'!$H3="yes"</xm:f>
            <x14:dxf>
              <font>
                <color rgb="FF006100"/>
              </font>
              <fill>
                <patternFill>
                  <bgColor rgb="FFC6EFCE"/>
                </patternFill>
              </fill>
            </x14:dxf>
          </x14:cfRule>
          <xm:sqref>A3:A27</xm:sqref>
        </x14:conditionalFormatting>
        <x14:conditionalFormatting xmlns:xm="http://schemas.microsoft.com/office/excel/2006/main">
          <x14:cfRule type="expression" priority="25" id="{F1A8E0E4-542B-4A98-95A2-BF7E91DB8971}">
            <xm:f>'Off Non-Road Equipment'!W3=1</xm:f>
            <x14:dxf>
              <font>
                <color rgb="FF006100"/>
              </font>
              <fill>
                <patternFill>
                  <bgColor rgb="FFC6EFCE"/>
                </patternFill>
              </fill>
            </x14:dxf>
          </x14:cfRule>
          <xm:sqref>A30:A54</xm:sqref>
        </x14:conditionalFormatting>
        <x14:conditionalFormatting xmlns:xm="http://schemas.microsoft.com/office/excel/2006/main">
          <x14:cfRule type="cellIs" priority="1" operator="equal" id="{60A5C05E-68B1-458A-B440-EA2CB197B044}">
            <xm:f>List!$B$17</xm:f>
            <x14:dxf>
              <font>
                <color theme="0"/>
              </font>
              <fill>
                <patternFill patternType="none">
                  <bgColor auto="1"/>
                </patternFill>
              </fill>
            </x14:dxf>
          </x14:cfRule>
          <xm:sqref>B3:B27</xm:sqref>
        </x14:conditionalFormatting>
        <x14:conditionalFormatting xmlns:xm="http://schemas.microsoft.com/office/excel/2006/main">
          <x14:cfRule type="expression" priority="14" id="{B0C34F77-7CEB-4348-8833-3180964CC7C4}">
            <xm:f>#REF!=List!$D$8</xm:f>
            <x14:dxf>
              <fill>
                <patternFill>
                  <bgColor theme="0"/>
                </patternFill>
              </fill>
            </x14:dxf>
          </x14:cfRule>
          <x14:cfRule type="expression" priority="15" id="{943B2E98-E939-497B-9310-2F8AA431A3B2}">
            <xm:f>#REF!=List!$D$7</xm:f>
            <x14:dxf>
              <fill>
                <patternFill>
                  <bgColor theme="0"/>
                </patternFill>
              </fill>
            </x14:dxf>
          </x14:cfRule>
          <xm:sqref>B30:B54</xm:sqref>
        </x14:conditionalFormatting>
        <x14:conditionalFormatting xmlns:xm="http://schemas.microsoft.com/office/excel/2006/main">
          <x14:cfRule type="expression" priority="49" id="{42783EC9-6CAC-454C-8023-280FC16A0CC9}">
            <xm:f>B3=List!$D$8</xm:f>
            <x14:dxf>
              <fill>
                <patternFill>
                  <bgColor theme="0"/>
                </patternFill>
              </fill>
            </x14:dxf>
          </x14:cfRule>
          <x14:cfRule type="expression" priority="50" id="{A59AFF69-66E8-4F71-87DA-91BDEE12A974}">
            <xm:f>B3=List!$D$7</xm:f>
            <x14:dxf>
              <fill>
                <patternFill>
                  <bgColor theme="0"/>
                </patternFill>
              </fill>
            </x14:dxf>
          </x14:cfRule>
          <xm:sqref>K3:K27</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D1480EBB-D891-4B1D-AAD3-D5116A86507F}">
          <x14:formula1>
            <xm:f>List!$B$16:$B$17</xm:f>
          </x14:formula1>
          <xm:sqref>K3:K27 B30:B54 B3:B27</xm:sqref>
        </x14:dataValidation>
        <x14:dataValidation type="list" allowBlank="1" showInputMessage="1" showErrorMessage="1" xr:uid="{41021CDE-3D43-45A3-BFC0-6D7362B4D160}">
          <x14:formula1>
            <xm:f>List!$B$16</xm:f>
          </x14:formula1>
          <xm:sqref>C3:J27</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F6A0A-92EE-436B-8174-4AF312E245FD}">
  <dimension ref="B1:P48"/>
  <sheetViews>
    <sheetView workbookViewId="0">
      <selection activeCell="B3" sqref="B3"/>
    </sheetView>
  </sheetViews>
  <sheetFormatPr defaultRowHeight="14.4" x14ac:dyDescent="0.3"/>
  <cols>
    <col min="1" max="1" width="4.44140625" customWidth="1"/>
    <col min="2" max="2" width="35.5546875" customWidth="1"/>
    <col min="3" max="3" width="26.5546875" bestFit="1" customWidth="1"/>
    <col min="4" max="4" width="50" bestFit="1" customWidth="1"/>
    <col min="6" max="6" width="50" bestFit="1" customWidth="1"/>
    <col min="8" max="8" width="22.33203125" bestFit="1" customWidth="1"/>
    <col min="10" max="10" width="38.5546875" bestFit="1" customWidth="1"/>
    <col min="12" max="12" width="36.109375" bestFit="1" customWidth="1"/>
    <col min="14" max="14" width="28.5546875" bestFit="1" customWidth="1"/>
  </cols>
  <sheetData>
    <row r="1" spans="2:16" x14ac:dyDescent="0.3">
      <c r="B1" s="1" t="s">
        <v>187</v>
      </c>
      <c r="D1" s="1" t="s">
        <v>188</v>
      </c>
      <c r="F1" s="1" t="s">
        <v>189</v>
      </c>
      <c r="H1" s="1" t="s">
        <v>190</v>
      </c>
      <c r="J1" s="1" t="s">
        <v>190</v>
      </c>
    </row>
    <row r="2" spans="2:16" x14ac:dyDescent="0.3">
      <c r="B2">
        <v>2024</v>
      </c>
      <c r="D2" t="s">
        <v>71</v>
      </c>
      <c r="F2" t="s">
        <v>191</v>
      </c>
      <c r="H2" t="str">
        <f>D10</f>
        <v xml:space="preserve">  All Electric</v>
      </c>
      <c r="J2" t="str">
        <f>H2</f>
        <v xml:space="preserve">  All Electric</v>
      </c>
      <c r="L2" s="141"/>
      <c r="N2" s="139"/>
      <c r="O2" s="139"/>
      <c r="P2" s="139"/>
    </row>
    <row r="3" spans="2:16" x14ac:dyDescent="0.3">
      <c r="D3" t="s">
        <v>192</v>
      </c>
      <c r="F3" t="s">
        <v>193</v>
      </c>
      <c r="H3" t="s">
        <v>194</v>
      </c>
      <c r="J3" t="str">
        <f>H4</f>
        <v xml:space="preserve">  Plug-in Hybrid</v>
      </c>
      <c r="N3" s="140"/>
      <c r="O3" s="140"/>
      <c r="P3" s="140"/>
    </row>
    <row r="4" spans="2:16" x14ac:dyDescent="0.3">
      <c r="B4" s="1" t="s">
        <v>195</v>
      </c>
      <c r="F4" t="s">
        <v>196</v>
      </c>
      <c r="H4" t="s">
        <v>197</v>
      </c>
      <c r="J4" t="s">
        <v>198</v>
      </c>
      <c r="N4" s="140"/>
      <c r="O4" s="140"/>
      <c r="P4" s="140"/>
    </row>
    <row r="5" spans="2:16" x14ac:dyDescent="0.3">
      <c r="B5" t="s">
        <v>199</v>
      </c>
      <c r="D5" s="1" t="s">
        <v>200</v>
      </c>
      <c r="N5" s="140"/>
      <c r="O5" s="140"/>
      <c r="P5" s="140"/>
    </row>
    <row r="6" spans="2:16" x14ac:dyDescent="0.3">
      <c r="B6" t="s">
        <v>201</v>
      </c>
      <c r="D6" t="s">
        <v>202</v>
      </c>
      <c r="H6" s="1" t="s">
        <v>203</v>
      </c>
      <c r="J6" s="1" t="s">
        <v>204</v>
      </c>
      <c r="N6" s="140"/>
      <c r="O6" s="140"/>
      <c r="P6" s="140"/>
    </row>
    <row r="7" spans="2:16" x14ac:dyDescent="0.3">
      <c r="B7" t="s">
        <v>205</v>
      </c>
      <c r="D7" t="s">
        <v>206</v>
      </c>
      <c r="F7" s="1" t="s">
        <v>207</v>
      </c>
      <c r="H7" t="s">
        <v>95</v>
      </c>
      <c r="J7" t="s">
        <v>208</v>
      </c>
      <c r="N7" s="140"/>
      <c r="O7" s="140"/>
      <c r="P7" s="140"/>
    </row>
    <row r="8" spans="2:16" x14ac:dyDescent="0.3">
      <c r="B8" t="s">
        <v>209</v>
      </c>
      <c r="D8" t="s">
        <v>210</v>
      </c>
      <c r="F8" t="s">
        <v>211</v>
      </c>
      <c r="H8" t="s">
        <v>212</v>
      </c>
      <c r="J8" t="s">
        <v>213</v>
      </c>
      <c r="N8" s="140"/>
      <c r="O8" s="140"/>
      <c r="P8" s="140"/>
    </row>
    <row r="9" spans="2:16" x14ac:dyDescent="0.3">
      <c r="B9" t="s">
        <v>214</v>
      </c>
      <c r="D9" t="s">
        <v>215</v>
      </c>
      <c r="F9" t="s">
        <v>216</v>
      </c>
      <c r="H9" t="s">
        <v>217</v>
      </c>
      <c r="N9" s="140"/>
      <c r="O9" s="140"/>
      <c r="P9" s="140"/>
    </row>
    <row r="10" spans="2:16" x14ac:dyDescent="0.3">
      <c r="B10" t="s">
        <v>218</v>
      </c>
      <c r="D10" t="s">
        <v>219</v>
      </c>
    </row>
    <row r="11" spans="2:16" x14ac:dyDescent="0.3">
      <c r="B11" t="s">
        <v>220</v>
      </c>
      <c r="D11" t="s">
        <v>221</v>
      </c>
    </row>
    <row r="12" spans="2:16" ht="28.8" x14ac:dyDescent="0.3">
      <c r="B12" t="s">
        <v>222</v>
      </c>
      <c r="D12" t="s">
        <v>223</v>
      </c>
      <c r="F12" s="1" t="s">
        <v>224</v>
      </c>
      <c r="H12" s="1" t="s">
        <v>225</v>
      </c>
      <c r="N12" s="1"/>
      <c r="O12" s="138" t="s">
        <v>226</v>
      </c>
    </row>
    <row r="13" spans="2:16" x14ac:dyDescent="0.3">
      <c r="B13" t="s">
        <v>174</v>
      </c>
      <c r="D13" t="s">
        <v>227</v>
      </c>
      <c r="F13" t="s">
        <v>228</v>
      </c>
      <c r="H13" t="s">
        <v>229</v>
      </c>
      <c r="N13" t="s">
        <v>230</v>
      </c>
      <c r="O13" s="131">
        <v>6.3</v>
      </c>
    </row>
    <row r="14" spans="2:16" x14ac:dyDescent="0.3">
      <c r="D14" t="s">
        <v>231</v>
      </c>
      <c r="F14" t="s">
        <v>171</v>
      </c>
      <c r="H14" t="s">
        <v>232</v>
      </c>
      <c r="L14" s="141"/>
      <c r="N14" t="s">
        <v>233</v>
      </c>
      <c r="O14" s="131">
        <v>6.6</v>
      </c>
    </row>
    <row r="15" spans="2:16" x14ac:dyDescent="0.3">
      <c r="B15" s="1" t="s">
        <v>234</v>
      </c>
      <c r="D15" t="s">
        <v>235</v>
      </c>
      <c r="F15" t="s">
        <v>236</v>
      </c>
      <c r="N15" t="s">
        <v>237</v>
      </c>
      <c r="O15" s="131">
        <v>3</v>
      </c>
    </row>
    <row r="16" spans="2:16" x14ac:dyDescent="0.3">
      <c r="B16" t="s">
        <v>238</v>
      </c>
      <c r="D16" t="s">
        <v>239</v>
      </c>
      <c r="F16" t="s">
        <v>240</v>
      </c>
      <c r="N16" t="s">
        <v>241</v>
      </c>
      <c r="O16" s="131">
        <v>2.5</v>
      </c>
    </row>
    <row r="17" spans="2:15" x14ac:dyDescent="0.3">
      <c r="B17" t="s">
        <v>242</v>
      </c>
      <c r="D17" t="s">
        <v>243</v>
      </c>
      <c r="F17" t="s">
        <v>244</v>
      </c>
      <c r="H17" s="1" t="s">
        <v>245</v>
      </c>
      <c r="N17" t="s">
        <v>246</v>
      </c>
      <c r="O17" s="131">
        <v>4.5999999999999996</v>
      </c>
    </row>
    <row r="18" spans="2:15" x14ac:dyDescent="0.3">
      <c r="B18" t="s">
        <v>247</v>
      </c>
      <c r="D18" t="s">
        <v>248</v>
      </c>
      <c r="F18" t="s">
        <v>249</v>
      </c>
      <c r="H18" t="s">
        <v>250</v>
      </c>
      <c r="N18" t="s">
        <v>251</v>
      </c>
      <c r="O18" s="131">
        <v>7.7</v>
      </c>
    </row>
    <row r="19" spans="2:15" x14ac:dyDescent="0.3">
      <c r="D19" t="s">
        <v>252</v>
      </c>
      <c r="F19" t="s">
        <v>253</v>
      </c>
      <c r="H19" t="s">
        <v>254</v>
      </c>
      <c r="N19" t="s">
        <v>255</v>
      </c>
      <c r="O19" s="131">
        <v>5.6</v>
      </c>
    </row>
    <row r="20" spans="2:15" x14ac:dyDescent="0.3">
      <c r="D20" t="s">
        <v>256</v>
      </c>
      <c r="F20" t="s">
        <v>257</v>
      </c>
      <c r="H20" t="s">
        <v>258</v>
      </c>
    </row>
    <row r="21" spans="2:15" x14ac:dyDescent="0.3">
      <c r="B21" s="297" t="s">
        <v>259</v>
      </c>
      <c r="C21" s="298"/>
      <c r="D21" t="s">
        <v>260</v>
      </c>
      <c r="F21" t="s">
        <v>261</v>
      </c>
      <c r="H21" t="s">
        <v>262</v>
      </c>
    </row>
    <row r="22" spans="2:15" ht="28.8" x14ac:dyDescent="0.3">
      <c r="B22" t="s">
        <v>263</v>
      </c>
      <c r="C22" t="s">
        <v>384</v>
      </c>
      <c r="D22" t="s">
        <v>264</v>
      </c>
      <c r="F22" t="s">
        <v>265</v>
      </c>
      <c r="H22" t="s">
        <v>266</v>
      </c>
      <c r="N22" s="1"/>
      <c r="O22" s="138" t="s">
        <v>267</v>
      </c>
    </row>
    <row r="23" spans="2:15" x14ac:dyDescent="0.3">
      <c r="B23" t="s">
        <v>268</v>
      </c>
      <c r="C23" t="s">
        <v>384</v>
      </c>
      <c r="F23" t="s">
        <v>269</v>
      </c>
      <c r="H23" t="s">
        <v>270</v>
      </c>
      <c r="N23" t="s">
        <v>230</v>
      </c>
      <c r="O23" s="131">
        <v>7</v>
      </c>
    </row>
    <row r="24" spans="2:15" x14ac:dyDescent="0.3">
      <c r="B24" t="s">
        <v>271</v>
      </c>
      <c r="C24" t="s">
        <v>384</v>
      </c>
      <c r="D24" s="1" t="s">
        <v>272</v>
      </c>
      <c r="F24" t="s">
        <v>273</v>
      </c>
      <c r="H24" t="s">
        <v>274</v>
      </c>
      <c r="J24" s="1" t="s">
        <v>234</v>
      </c>
      <c r="N24" t="s">
        <v>233</v>
      </c>
      <c r="O24" s="131">
        <v>7.3</v>
      </c>
    </row>
    <row r="25" spans="2:15" x14ac:dyDescent="0.3">
      <c r="B25" t="s">
        <v>275</v>
      </c>
      <c r="C25" t="s">
        <v>384</v>
      </c>
      <c r="D25" t="s">
        <v>276</v>
      </c>
      <c r="F25" t="s">
        <v>277</v>
      </c>
      <c r="H25" t="s">
        <v>278</v>
      </c>
      <c r="J25" t="s">
        <v>238</v>
      </c>
      <c r="N25" t="s">
        <v>237</v>
      </c>
      <c r="O25" s="131">
        <v>3.3</v>
      </c>
    </row>
    <row r="26" spans="2:15" x14ac:dyDescent="0.3">
      <c r="B26" t="s">
        <v>279</v>
      </c>
      <c r="C26" t="s">
        <v>384</v>
      </c>
      <c r="D26" t="s">
        <v>280</v>
      </c>
      <c r="F26" t="s">
        <v>281</v>
      </c>
      <c r="H26" t="s">
        <v>282</v>
      </c>
      <c r="J26" t="s">
        <v>242</v>
      </c>
      <c r="N26" t="s">
        <v>241</v>
      </c>
      <c r="O26" s="131">
        <v>2.8</v>
      </c>
    </row>
    <row r="27" spans="2:15" x14ac:dyDescent="0.3">
      <c r="B27" t="s">
        <v>283</v>
      </c>
      <c r="C27" t="s">
        <v>384</v>
      </c>
      <c r="D27" t="s">
        <v>284</v>
      </c>
      <c r="H27" t="s">
        <v>285</v>
      </c>
      <c r="J27" t="s">
        <v>286</v>
      </c>
      <c r="N27" t="s">
        <v>246</v>
      </c>
      <c r="O27" s="131">
        <v>5.0999999999999996</v>
      </c>
    </row>
    <row r="28" spans="2:15" x14ac:dyDescent="0.3">
      <c r="B28" t="s">
        <v>287</v>
      </c>
      <c r="C28" t="s">
        <v>384</v>
      </c>
      <c r="D28" t="s">
        <v>288</v>
      </c>
      <c r="H28" t="s">
        <v>174</v>
      </c>
      <c r="N28" t="s">
        <v>251</v>
      </c>
      <c r="O28" s="131">
        <v>8.5</v>
      </c>
    </row>
    <row r="29" spans="2:15" x14ac:dyDescent="0.3">
      <c r="B29" t="s">
        <v>289</v>
      </c>
      <c r="C29" t="s">
        <v>384</v>
      </c>
      <c r="D29" t="s">
        <v>290</v>
      </c>
      <c r="F29" s="1" t="s">
        <v>291</v>
      </c>
      <c r="N29" t="s">
        <v>255</v>
      </c>
      <c r="O29" s="131">
        <v>6.2</v>
      </c>
    </row>
    <row r="30" spans="2:15" x14ac:dyDescent="0.3">
      <c r="B30" t="s">
        <v>292</v>
      </c>
      <c r="C30" t="s">
        <v>384</v>
      </c>
      <c r="D30" t="s">
        <v>230</v>
      </c>
      <c r="F30" t="s">
        <v>293</v>
      </c>
    </row>
    <row r="31" spans="2:15" x14ac:dyDescent="0.3">
      <c r="B31" t="s">
        <v>294</v>
      </c>
      <c r="C31" t="s">
        <v>384</v>
      </c>
      <c r="D31" t="s">
        <v>233</v>
      </c>
      <c r="F31" t="s">
        <v>295</v>
      </c>
    </row>
    <row r="32" spans="2:15" x14ac:dyDescent="0.3">
      <c r="B32" t="s">
        <v>296</v>
      </c>
      <c r="C32" t="s">
        <v>384</v>
      </c>
      <c r="D32" t="s">
        <v>237</v>
      </c>
      <c r="F32" t="s">
        <v>297</v>
      </c>
    </row>
    <row r="33" spans="2:10" x14ac:dyDescent="0.3">
      <c r="B33" t="s">
        <v>298</v>
      </c>
      <c r="C33" t="s">
        <v>384</v>
      </c>
      <c r="D33" t="s">
        <v>241</v>
      </c>
      <c r="F33" t="s">
        <v>299</v>
      </c>
    </row>
    <row r="34" spans="2:10" x14ac:dyDescent="0.3">
      <c r="B34" t="s">
        <v>300</v>
      </c>
      <c r="C34" t="s">
        <v>384</v>
      </c>
      <c r="D34" t="s">
        <v>246</v>
      </c>
      <c r="F34" t="s">
        <v>301</v>
      </c>
    </row>
    <row r="35" spans="2:10" x14ac:dyDescent="0.3">
      <c r="B35" t="s">
        <v>302</v>
      </c>
      <c r="C35" t="s">
        <v>384</v>
      </c>
      <c r="D35" t="s">
        <v>251</v>
      </c>
    </row>
    <row r="36" spans="2:10" x14ac:dyDescent="0.3">
      <c r="B36" t="s">
        <v>303</v>
      </c>
      <c r="C36" t="s">
        <v>384</v>
      </c>
      <c r="D36" t="s">
        <v>255</v>
      </c>
    </row>
    <row r="37" spans="2:10" x14ac:dyDescent="0.3">
      <c r="B37" t="s">
        <v>304</v>
      </c>
      <c r="C37" t="s">
        <v>384</v>
      </c>
    </row>
    <row r="38" spans="2:10" x14ac:dyDescent="0.3">
      <c r="B38" t="s">
        <v>305</v>
      </c>
      <c r="C38" t="s">
        <v>384</v>
      </c>
    </row>
    <row r="39" spans="2:10" x14ac:dyDescent="0.3">
      <c r="B39" t="s">
        <v>306</v>
      </c>
      <c r="C39" t="s">
        <v>384</v>
      </c>
    </row>
    <row r="40" spans="2:10" x14ac:dyDescent="0.3">
      <c r="B40" t="s">
        <v>307</v>
      </c>
      <c r="C40" t="s">
        <v>384</v>
      </c>
    </row>
    <row r="41" spans="2:10" x14ac:dyDescent="0.3">
      <c r="B41" t="s">
        <v>308</v>
      </c>
      <c r="C41" t="s">
        <v>384</v>
      </c>
    </row>
    <row r="42" spans="2:10" x14ac:dyDescent="0.3">
      <c r="B42" t="s">
        <v>309</v>
      </c>
      <c r="C42" t="s">
        <v>384</v>
      </c>
      <c r="H42" t="s">
        <v>383</v>
      </c>
      <c r="J42" t="e">
        <f>IF(VLOOKUP(H42,B22:C48,2,FALSE)="A Partner","A CVP Partner","Nope")</f>
        <v>#N/A</v>
      </c>
    </row>
    <row r="43" spans="2:10" x14ac:dyDescent="0.3">
      <c r="B43" t="s">
        <v>310</v>
      </c>
      <c r="C43" t="s">
        <v>384</v>
      </c>
    </row>
    <row r="44" spans="2:10" x14ac:dyDescent="0.3">
      <c r="B44" t="s">
        <v>311</v>
      </c>
      <c r="C44" t="s">
        <v>384</v>
      </c>
    </row>
    <row r="45" spans="2:10" x14ac:dyDescent="0.3">
      <c r="B45" t="s">
        <v>312</v>
      </c>
      <c r="C45" t="s">
        <v>384</v>
      </c>
    </row>
    <row r="46" spans="2:10" x14ac:dyDescent="0.3">
      <c r="B46" t="s">
        <v>313</v>
      </c>
      <c r="C46" t="s">
        <v>384</v>
      </c>
    </row>
    <row r="47" spans="2:10" x14ac:dyDescent="0.3">
      <c r="B47" t="s">
        <v>314</v>
      </c>
      <c r="C47" t="s">
        <v>384</v>
      </c>
    </row>
    <row r="48" spans="2:10" x14ac:dyDescent="0.3">
      <c r="B48" t="s">
        <v>315</v>
      </c>
      <c r="C48" t="s">
        <v>384</v>
      </c>
    </row>
  </sheetData>
  <mergeCells count="1">
    <mergeCell ref="B21:C2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84E980-4E1E-4D9A-9B5F-C367174B758C}">
  <dimension ref="A1:S106"/>
  <sheetViews>
    <sheetView workbookViewId="0">
      <selection sqref="A1:A2"/>
    </sheetView>
  </sheetViews>
  <sheetFormatPr defaultRowHeight="14.4" x14ac:dyDescent="0.3"/>
  <cols>
    <col min="1" max="1" width="17.109375" bestFit="1" customWidth="1"/>
    <col min="2" max="2" width="20" bestFit="1" customWidth="1"/>
    <col min="3" max="3" width="31.33203125" customWidth="1"/>
    <col min="4" max="4" width="19.5546875" bestFit="1" customWidth="1"/>
    <col min="5" max="5" width="25" bestFit="1" customWidth="1"/>
    <col min="6" max="6" width="23.33203125" bestFit="1" customWidth="1"/>
    <col min="7" max="7" width="22.33203125" bestFit="1" customWidth="1"/>
    <col min="8" max="8" width="51.33203125" bestFit="1" customWidth="1"/>
    <col min="9" max="9" width="27.33203125" customWidth="1"/>
    <col min="10" max="10" width="21" bestFit="1" customWidth="1"/>
    <col min="11" max="11" width="25.88671875" customWidth="1"/>
    <col min="12" max="12" width="18" customWidth="1"/>
    <col min="13" max="13" width="25.6640625" customWidth="1"/>
    <col min="14" max="14" width="19.33203125" customWidth="1"/>
    <col min="15" max="15" width="22.88671875" customWidth="1"/>
    <col min="16" max="16" width="14.6640625" customWidth="1"/>
    <col min="17" max="17" width="18.44140625" bestFit="1" customWidth="1"/>
    <col min="18" max="18" width="17.33203125" bestFit="1" customWidth="1"/>
  </cols>
  <sheetData>
    <row r="1" spans="1:19" ht="26.4" customHeight="1" thickBot="1" x14ac:dyDescent="0.45">
      <c r="A1" s="302" t="s">
        <v>40</v>
      </c>
      <c r="B1" s="305" t="s">
        <v>150</v>
      </c>
      <c r="C1" s="306"/>
      <c r="D1" s="275" t="s">
        <v>45</v>
      </c>
      <c r="E1" s="275"/>
      <c r="F1" s="275"/>
      <c r="G1" s="273" t="s">
        <v>46</v>
      </c>
      <c r="H1" s="274"/>
      <c r="I1" s="279" t="s">
        <v>47</v>
      </c>
      <c r="J1" s="276"/>
      <c r="K1" s="279" t="s">
        <v>48</v>
      </c>
      <c r="L1" s="275"/>
      <c r="M1" s="275"/>
      <c r="N1" s="276"/>
      <c r="O1" s="304" t="s">
        <v>49</v>
      </c>
      <c r="P1" s="271"/>
      <c r="Q1" s="271"/>
      <c r="R1" s="272"/>
      <c r="S1" s="299" t="s">
        <v>151</v>
      </c>
    </row>
    <row r="2" spans="1:19" ht="47.4" thickBot="1" x14ac:dyDescent="0.35">
      <c r="A2" s="303"/>
      <c r="B2" s="102" t="s">
        <v>52</v>
      </c>
      <c r="C2" s="98" t="s">
        <v>152</v>
      </c>
      <c r="D2" s="109" t="s">
        <v>114</v>
      </c>
      <c r="E2" s="91" t="s">
        <v>53</v>
      </c>
      <c r="F2" s="92" t="s">
        <v>54</v>
      </c>
      <c r="G2" s="58" t="s">
        <v>55</v>
      </c>
      <c r="H2" s="103" t="s">
        <v>56</v>
      </c>
      <c r="I2" s="104" t="s">
        <v>59</v>
      </c>
      <c r="J2" s="105" t="s">
        <v>60</v>
      </c>
      <c r="K2" s="106" t="s">
        <v>153</v>
      </c>
      <c r="L2" s="107" t="s">
        <v>154</v>
      </c>
      <c r="M2" s="107" t="s">
        <v>63</v>
      </c>
      <c r="N2" s="108" t="s">
        <v>64</v>
      </c>
      <c r="O2" s="109" t="s">
        <v>122</v>
      </c>
      <c r="P2" s="107" t="s">
        <v>67</v>
      </c>
      <c r="Q2" s="107" t="s">
        <v>68</v>
      </c>
      <c r="R2" s="108" t="s">
        <v>69</v>
      </c>
      <c r="S2" s="300"/>
    </row>
    <row r="3" spans="1:19" x14ac:dyDescent="0.3">
      <c r="A3" s="78">
        <v>1</v>
      </c>
      <c r="B3" s="31"/>
      <c r="C3" s="69"/>
      <c r="D3" s="29"/>
      <c r="E3" s="39"/>
      <c r="F3" s="42"/>
      <c r="G3" s="72"/>
      <c r="H3" s="43"/>
      <c r="I3" s="82"/>
      <c r="J3" s="21"/>
      <c r="K3" s="18"/>
      <c r="L3" s="19"/>
      <c r="M3" s="19"/>
      <c r="N3" s="21"/>
      <c r="O3" s="77"/>
      <c r="P3" s="20"/>
      <c r="Q3" s="20"/>
      <c r="R3" s="21"/>
      <c r="S3" s="300"/>
    </row>
    <row r="4" spans="1:19" x14ac:dyDescent="0.3">
      <c r="A4" s="36">
        <f>1+A3</f>
        <v>2</v>
      </c>
      <c r="B4" s="22"/>
      <c r="C4" s="70"/>
      <c r="D4" s="67"/>
      <c r="E4" s="6"/>
      <c r="F4" s="30"/>
      <c r="G4" s="73"/>
      <c r="H4" s="80"/>
      <c r="I4" s="11"/>
      <c r="J4" s="24"/>
      <c r="K4" s="22"/>
      <c r="L4" s="23"/>
      <c r="M4" s="23"/>
      <c r="N4" s="24"/>
      <c r="O4" s="55"/>
      <c r="P4" s="3"/>
      <c r="Q4" s="3"/>
      <c r="R4" s="24"/>
      <c r="S4" s="300"/>
    </row>
    <row r="5" spans="1:19" x14ac:dyDescent="0.3">
      <c r="A5" s="36">
        <f t="shared" ref="A5:A68" si="0">1+A4</f>
        <v>3</v>
      </c>
      <c r="B5" s="22"/>
      <c r="C5" s="70"/>
      <c r="D5" s="67"/>
      <c r="E5" s="6"/>
      <c r="F5" s="30"/>
      <c r="G5" s="73"/>
      <c r="H5" s="80"/>
      <c r="I5" s="11"/>
      <c r="J5" s="24"/>
      <c r="K5" s="22"/>
      <c r="L5" s="23"/>
      <c r="M5" s="23"/>
      <c r="N5" s="24"/>
      <c r="O5" s="55"/>
      <c r="P5" s="3"/>
      <c r="Q5" s="3"/>
      <c r="R5" s="24"/>
      <c r="S5" s="300"/>
    </row>
    <row r="6" spans="1:19" x14ac:dyDescent="0.3">
      <c r="A6" s="36">
        <f t="shared" si="0"/>
        <v>4</v>
      </c>
      <c r="B6" s="22"/>
      <c r="C6" s="70"/>
      <c r="D6" s="67"/>
      <c r="E6" s="6"/>
      <c r="F6" s="30"/>
      <c r="G6" s="73"/>
      <c r="H6" s="80"/>
      <c r="I6" s="11"/>
      <c r="J6" s="24"/>
      <c r="K6" s="22"/>
      <c r="L6" s="23"/>
      <c r="M6" s="23"/>
      <c r="N6" s="24"/>
      <c r="O6" s="55"/>
      <c r="P6" s="3"/>
      <c r="Q6" s="3"/>
      <c r="R6" s="24"/>
      <c r="S6" s="300"/>
    </row>
    <row r="7" spans="1:19" x14ac:dyDescent="0.3">
      <c r="A7" s="36">
        <f t="shared" si="0"/>
        <v>5</v>
      </c>
      <c r="B7" s="22"/>
      <c r="C7" s="70"/>
      <c r="D7" s="67"/>
      <c r="E7" s="6"/>
      <c r="F7" s="30"/>
      <c r="G7" s="73"/>
      <c r="H7" s="80"/>
      <c r="I7" s="11"/>
      <c r="J7" s="24"/>
      <c r="K7" s="22"/>
      <c r="L7" s="23"/>
      <c r="M7" s="23"/>
      <c r="N7" s="24"/>
      <c r="O7" s="55"/>
      <c r="P7" s="3"/>
      <c r="Q7" s="3"/>
      <c r="R7" s="24"/>
      <c r="S7" s="300"/>
    </row>
    <row r="8" spans="1:19" x14ac:dyDescent="0.3">
      <c r="A8" s="36">
        <f t="shared" si="0"/>
        <v>6</v>
      </c>
      <c r="B8" s="22"/>
      <c r="C8" s="70"/>
      <c r="D8" s="67"/>
      <c r="E8" s="6"/>
      <c r="F8" s="30"/>
      <c r="G8" s="73"/>
      <c r="H8" s="80"/>
      <c r="I8" s="11"/>
      <c r="J8" s="24"/>
      <c r="K8" s="22"/>
      <c r="L8" s="23"/>
      <c r="M8" s="23"/>
      <c r="N8" s="24"/>
      <c r="O8" s="55"/>
      <c r="P8" s="3"/>
      <c r="Q8" s="3"/>
      <c r="R8" s="24"/>
      <c r="S8" s="300"/>
    </row>
    <row r="9" spans="1:19" x14ac:dyDescent="0.3">
      <c r="A9" s="36">
        <f t="shared" si="0"/>
        <v>7</v>
      </c>
      <c r="B9" s="22"/>
      <c r="C9" s="70"/>
      <c r="D9" s="67"/>
      <c r="E9" s="6"/>
      <c r="F9" s="30"/>
      <c r="G9" s="73"/>
      <c r="H9" s="80"/>
      <c r="I9" s="11"/>
      <c r="J9" s="24"/>
      <c r="K9" s="22"/>
      <c r="L9" s="23"/>
      <c r="M9" s="23"/>
      <c r="N9" s="24"/>
      <c r="O9" s="55"/>
      <c r="P9" s="3"/>
      <c r="Q9" s="3"/>
      <c r="R9" s="24"/>
      <c r="S9" s="300"/>
    </row>
    <row r="10" spans="1:19" x14ac:dyDescent="0.3">
      <c r="A10" s="36">
        <f t="shared" si="0"/>
        <v>8</v>
      </c>
      <c r="B10" s="22"/>
      <c r="C10" s="70"/>
      <c r="D10" s="67"/>
      <c r="E10" s="6"/>
      <c r="F10" s="30"/>
      <c r="G10" s="73"/>
      <c r="H10" s="80"/>
      <c r="I10" s="11"/>
      <c r="J10" s="24"/>
      <c r="K10" s="22"/>
      <c r="L10" s="23"/>
      <c r="M10" s="23"/>
      <c r="N10" s="24"/>
      <c r="O10" s="55"/>
      <c r="P10" s="3"/>
      <c r="Q10" s="3"/>
      <c r="R10" s="24"/>
      <c r="S10" s="300"/>
    </row>
    <row r="11" spans="1:19" x14ac:dyDescent="0.3">
      <c r="A11" s="36">
        <f t="shared" si="0"/>
        <v>9</v>
      </c>
      <c r="B11" s="22"/>
      <c r="C11" s="70"/>
      <c r="D11" s="67"/>
      <c r="E11" s="6"/>
      <c r="F11" s="30"/>
      <c r="G11" s="73"/>
      <c r="H11" s="80"/>
      <c r="I11" s="11"/>
      <c r="J11" s="24"/>
      <c r="K11" s="22"/>
      <c r="L11" s="23"/>
      <c r="M11" s="23"/>
      <c r="N11" s="24"/>
      <c r="O11" s="55"/>
      <c r="P11" s="3"/>
      <c r="Q11" s="3"/>
      <c r="R11" s="24"/>
      <c r="S11" s="300"/>
    </row>
    <row r="12" spans="1:19" x14ac:dyDescent="0.3">
      <c r="A12" s="36">
        <f t="shared" si="0"/>
        <v>10</v>
      </c>
      <c r="B12" s="22"/>
      <c r="C12" s="70"/>
      <c r="D12" s="67"/>
      <c r="E12" s="6"/>
      <c r="F12" s="30"/>
      <c r="G12" s="73"/>
      <c r="H12" s="80"/>
      <c r="I12" s="11"/>
      <c r="J12" s="24"/>
      <c r="K12" s="22"/>
      <c r="L12" s="23"/>
      <c r="M12" s="23"/>
      <c r="N12" s="24"/>
      <c r="O12" s="55"/>
      <c r="P12" s="3"/>
      <c r="Q12" s="3"/>
      <c r="R12" s="24"/>
      <c r="S12" s="300"/>
    </row>
    <row r="13" spans="1:19" x14ac:dyDescent="0.3">
      <c r="A13" s="36">
        <f t="shared" si="0"/>
        <v>11</v>
      </c>
      <c r="B13" s="22"/>
      <c r="C13" s="70"/>
      <c r="D13" s="67"/>
      <c r="E13" s="6"/>
      <c r="F13" s="30"/>
      <c r="G13" s="73"/>
      <c r="H13" s="80"/>
      <c r="I13" s="11"/>
      <c r="J13" s="24"/>
      <c r="K13" s="22"/>
      <c r="L13" s="23"/>
      <c r="M13" s="23"/>
      <c r="N13" s="24"/>
      <c r="O13" s="55"/>
      <c r="P13" s="3"/>
      <c r="Q13" s="3"/>
      <c r="R13" s="24"/>
      <c r="S13" s="300"/>
    </row>
    <row r="14" spans="1:19" x14ac:dyDescent="0.3">
      <c r="A14" s="36">
        <f t="shared" si="0"/>
        <v>12</v>
      </c>
      <c r="B14" s="22"/>
      <c r="C14" s="70"/>
      <c r="D14" s="67"/>
      <c r="E14" s="6"/>
      <c r="F14" s="30"/>
      <c r="G14" s="73"/>
      <c r="H14" s="80"/>
      <c r="I14" s="11"/>
      <c r="J14" s="24"/>
      <c r="K14" s="22"/>
      <c r="L14" s="23"/>
      <c r="M14" s="23"/>
      <c r="N14" s="24"/>
      <c r="O14" s="55"/>
      <c r="P14" s="3"/>
      <c r="Q14" s="3"/>
      <c r="R14" s="24"/>
      <c r="S14" s="300"/>
    </row>
    <row r="15" spans="1:19" x14ac:dyDescent="0.3">
      <c r="A15" s="36">
        <f t="shared" si="0"/>
        <v>13</v>
      </c>
      <c r="B15" s="22"/>
      <c r="C15" s="70"/>
      <c r="D15" s="67"/>
      <c r="E15" s="6"/>
      <c r="F15" s="30"/>
      <c r="G15" s="73"/>
      <c r="H15" s="80"/>
      <c r="I15" s="11"/>
      <c r="J15" s="24"/>
      <c r="K15" s="22"/>
      <c r="L15" s="23"/>
      <c r="M15" s="23"/>
      <c r="N15" s="24"/>
      <c r="O15" s="55"/>
      <c r="P15" s="3"/>
      <c r="Q15" s="3"/>
      <c r="R15" s="24"/>
      <c r="S15" s="300"/>
    </row>
    <row r="16" spans="1:19" x14ac:dyDescent="0.3">
      <c r="A16" s="36">
        <f t="shared" si="0"/>
        <v>14</v>
      </c>
      <c r="B16" s="22"/>
      <c r="C16" s="70"/>
      <c r="D16" s="67"/>
      <c r="E16" s="6"/>
      <c r="F16" s="30"/>
      <c r="G16" s="73"/>
      <c r="H16" s="80"/>
      <c r="I16" s="11"/>
      <c r="J16" s="24"/>
      <c r="K16" s="22"/>
      <c r="L16" s="23"/>
      <c r="M16" s="23"/>
      <c r="N16" s="24"/>
      <c r="O16" s="55"/>
      <c r="P16" s="3"/>
      <c r="Q16" s="3"/>
      <c r="R16" s="24"/>
      <c r="S16" s="300"/>
    </row>
    <row r="17" spans="1:19" x14ac:dyDescent="0.3">
      <c r="A17" s="36">
        <f t="shared" si="0"/>
        <v>15</v>
      </c>
      <c r="B17" s="22"/>
      <c r="C17" s="70"/>
      <c r="D17" s="67"/>
      <c r="E17" s="6"/>
      <c r="F17" s="30"/>
      <c r="G17" s="73"/>
      <c r="H17" s="80"/>
      <c r="I17" s="11"/>
      <c r="J17" s="24"/>
      <c r="K17" s="22"/>
      <c r="L17" s="23"/>
      <c r="M17" s="23"/>
      <c r="N17" s="24"/>
      <c r="O17" s="55"/>
      <c r="P17" s="3"/>
      <c r="Q17" s="3"/>
      <c r="R17" s="24"/>
      <c r="S17" s="300"/>
    </row>
    <row r="18" spans="1:19" x14ac:dyDescent="0.3">
      <c r="A18" s="36">
        <f t="shared" si="0"/>
        <v>16</v>
      </c>
      <c r="B18" s="22"/>
      <c r="C18" s="70"/>
      <c r="D18" s="67"/>
      <c r="E18" s="6"/>
      <c r="F18" s="30"/>
      <c r="G18" s="73"/>
      <c r="H18" s="80"/>
      <c r="I18" s="11"/>
      <c r="J18" s="24"/>
      <c r="K18" s="22"/>
      <c r="L18" s="23"/>
      <c r="M18" s="23"/>
      <c r="N18" s="24"/>
      <c r="O18" s="55"/>
      <c r="P18" s="3"/>
      <c r="Q18" s="3"/>
      <c r="R18" s="24"/>
      <c r="S18" s="300"/>
    </row>
    <row r="19" spans="1:19" x14ac:dyDescent="0.3">
      <c r="A19" s="36">
        <f t="shared" si="0"/>
        <v>17</v>
      </c>
      <c r="B19" s="22"/>
      <c r="C19" s="70"/>
      <c r="D19" s="67"/>
      <c r="E19" s="6"/>
      <c r="F19" s="30"/>
      <c r="G19" s="73"/>
      <c r="H19" s="80"/>
      <c r="I19" s="11"/>
      <c r="J19" s="24"/>
      <c r="K19" s="22"/>
      <c r="L19" s="23"/>
      <c r="M19" s="23"/>
      <c r="N19" s="24"/>
      <c r="O19" s="55"/>
      <c r="P19" s="3"/>
      <c r="Q19" s="3"/>
      <c r="R19" s="24"/>
      <c r="S19" s="300"/>
    </row>
    <row r="20" spans="1:19" x14ac:dyDescent="0.3">
      <c r="A20" s="36">
        <f t="shared" si="0"/>
        <v>18</v>
      </c>
      <c r="B20" s="22"/>
      <c r="C20" s="70"/>
      <c r="D20" s="67"/>
      <c r="E20" s="6"/>
      <c r="F20" s="30"/>
      <c r="G20" s="73"/>
      <c r="H20" s="80"/>
      <c r="I20" s="11"/>
      <c r="J20" s="24"/>
      <c r="K20" s="22"/>
      <c r="L20" s="23"/>
      <c r="M20" s="23"/>
      <c r="N20" s="24"/>
      <c r="O20" s="55"/>
      <c r="P20" s="3"/>
      <c r="Q20" s="3"/>
      <c r="R20" s="24"/>
      <c r="S20" s="300"/>
    </row>
    <row r="21" spans="1:19" x14ac:dyDescent="0.3">
      <c r="A21" s="36">
        <f t="shared" si="0"/>
        <v>19</v>
      </c>
      <c r="B21" s="22"/>
      <c r="C21" s="70"/>
      <c r="D21" s="67"/>
      <c r="E21" s="6"/>
      <c r="F21" s="30"/>
      <c r="G21" s="73"/>
      <c r="H21" s="80"/>
      <c r="I21" s="11"/>
      <c r="J21" s="24"/>
      <c r="K21" s="22"/>
      <c r="L21" s="23"/>
      <c r="M21" s="23"/>
      <c r="N21" s="24"/>
      <c r="O21" s="55"/>
      <c r="P21" s="3"/>
      <c r="Q21" s="3"/>
      <c r="R21" s="24"/>
      <c r="S21" s="300"/>
    </row>
    <row r="22" spans="1:19" x14ac:dyDescent="0.3">
      <c r="A22" s="36">
        <f t="shared" si="0"/>
        <v>20</v>
      </c>
      <c r="B22" s="22"/>
      <c r="C22" s="70"/>
      <c r="D22" s="67"/>
      <c r="E22" s="6"/>
      <c r="F22" s="30"/>
      <c r="G22" s="73"/>
      <c r="H22" s="80"/>
      <c r="I22" s="11"/>
      <c r="J22" s="24"/>
      <c r="K22" s="22"/>
      <c r="L22" s="23"/>
      <c r="M22" s="23"/>
      <c r="N22" s="24"/>
      <c r="O22" s="55"/>
      <c r="P22" s="3"/>
      <c r="Q22" s="3"/>
      <c r="R22" s="24"/>
      <c r="S22" s="300"/>
    </row>
    <row r="23" spans="1:19" x14ac:dyDescent="0.3">
      <c r="A23" s="36">
        <f t="shared" si="0"/>
        <v>21</v>
      </c>
      <c r="B23" s="22"/>
      <c r="C23" s="70"/>
      <c r="D23" s="67"/>
      <c r="E23" s="6"/>
      <c r="F23" s="30"/>
      <c r="G23" s="73"/>
      <c r="H23" s="80"/>
      <c r="I23" s="11"/>
      <c r="J23" s="24"/>
      <c r="K23" s="22"/>
      <c r="L23" s="23"/>
      <c r="M23" s="23"/>
      <c r="N23" s="24"/>
      <c r="O23" s="55"/>
      <c r="P23" s="3"/>
      <c r="Q23" s="3"/>
      <c r="R23" s="24"/>
      <c r="S23" s="300"/>
    </row>
    <row r="24" spans="1:19" x14ac:dyDescent="0.3">
      <c r="A24" s="36">
        <f t="shared" si="0"/>
        <v>22</v>
      </c>
      <c r="B24" s="22"/>
      <c r="C24" s="70"/>
      <c r="D24" s="67"/>
      <c r="E24" s="6"/>
      <c r="F24" s="30"/>
      <c r="G24" s="73"/>
      <c r="H24" s="80"/>
      <c r="I24" s="11"/>
      <c r="J24" s="24"/>
      <c r="K24" s="22"/>
      <c r="L24" s="23"/>
      <c r="M24" s="23"/>
      <c r="N24" s="24"/>
      <c r="O24" s="55"/>
      <c r="P24" s="3"/>
      <c r="Q24" s="3"/>
      <c r="R24" s="24"/>
      <c r="S24" s="300"/>
    </row>
    <row r="25" spans="1:19" x14ac:dyDescent="0.3">
      <c r="A25" s="36">
        <f t="shared" si="0"/>
        <v>23</v>
      </c>
      <c r="B25" s="22"/>
      <c r="C25" s="70"/>
      <c r="D25" s="67"/>
      <c r="E25" s="6"/>
      <c r="F25" s="30"/>
      <c r="G25" s="73"/>
      <c r="H25" s="80"/>
      <c r="I25" s="11"/>
      <c r="J25" s="24"/>
      <c r="K25" s="22"/>
      <c r="L25" s="23"/>
      <c r="M25" s="23"/>
      <c r="N25" s="24"/>
      <c r="O25" s="55"/>
      <c r="P25" s="3"/>
      <c r="Q25" s="3"/>
      <c r="R25" s="24"/>
      <c r="S25" s="300"/>
    </row>
    <row r="26" spans="1:19" x14ac:dyDescent="0.3">
      <c r="A26" s="36">
        <f t="shared" si="0"/>
        <v>24</v>
      </c>
      <c r="B26" s="22"/>
      <c r="C26" s="70"/>
      <c r="D26" s="67"/>
      <c r="E26" s="6"/>
      <c r="F26" s="30"/>
      <c r="G26" s="73"/>
      <c r="H26" s="80"/>
      <c r="I26" s="11"/>
      <c r="J26" s="24"/>
      <c r="K26" s="22"/>
      <c r="L26" s="23"/>
      <c r="M26" s="23"/>
      <c r="N26" s="24"/>
      <c r="O26" s="55"/>
      <c r="P26" s="3"/>
      <c r="Q26" s="3"/>
      <c r="R26" s="24"/>
      <c r="S26" s="300"/>
    </row>
    <row r="27" spans="1:19" x14ac:dyDescent="0.3">
      <c r="A27" s="36">
        <f t="shared" si="0"/>
        <v>25</v>
      </c>
      <c r="B27" s="22"/>
      <c r="C27" s="70"/>
      <c r="D27" s="67"/>
      <c r="E27" s="6"/>
      <c r="F27" s="30"/>
      <c r="G27" s="73"/>
      <c r="H27" s="80"/>
      <c r="I27" s="11"/>
      <c r="J27" s="24"/>
      <c r="K27" s="22"/>
      <c r="L27" s="23"/>
      <c r="M27" s="23"/>
      <c r="N27" s="24"/>
      <c r="O27" s="55"/>
      <c r="P27" s="3"/>
      <c r="Q27" s="3"/>
      <c r="R27" s="24"/>
      <c r="S27" s="300"/>
    </row>
    <row r="28" spans="1:19" x14ac:dyDescent="0.3">
      <c r="A28" s="36">
        <f t="shared" si="0"/>
        <v>26</v>
      </c>
      <c r="B28" s="22"/>
      <c r="C28" s="70"/>
      <c r="D28" s="67"/>
      <c r="E28" s="6"/>
      <c r="F28" s="30"/>
      <c r="G28" s="73"/>
      <c r="H28" s="80"/>
      <c r="I28" s="11"/>
      <c r="J28" s="24"/>
      <c r="K28" s="22"/>
      <c r="L28" s="23"/>
      <c r="M28" s="23"/>
      <c r="N28" s="24"/>
      <c r="O28" s="55"/>
      <c r="P28" s="3"/>
      <c r="Q28" s="3"/>
      <c r="R28" s="24"/>
      <c r="S28" s="300"/>
    </row>
    <row r="29" spans="1:19" x14ac:dyDescent="0.3">
      <c r="A29" s="36">
        <f t="shared" si="0"/>
        <v>27</v>
      </c>
      <c r="B29" s="22"/>
      <c r="C29" s="70"/>
      <c r="D29" s="67"/>
      <c r="E29" s="6"/>
      <c r="F29" s="30"/>
      <c r="G29" s="73"/>
      <c r="H29" s="80"/>
      <c r="I29" s="11"/>
      <c r="J29" s="24"/>
      <c r="K29" s="22"/>
      <c r="L29" s="23"/>
      <c r="M29" s="23"/>
      <c r="N29" s="24"/>
      <c r="O29" s="55"/>
      <c r="P29" s="3"/>
      <c r="Q29" s="3"/>
      <c r="R29" s="24"/>
      <c r="S29" s="300"/>
    </row>
    <row r="30" spans="1:19" x14ac:dyDescent="0.3">
      <c r="A30" s="36">
        <f t="shared" si="0"/>
        <v>28</v>
      </c>
      <c r="B30" s="22"/>
      <c r="C30" s="70"/>
      <c r="D30" s="67"/>
      <c r="E30" s="6"/>
      <c r="F30" s="30"/>
      <c r="G30" s="73"/>
      <c r="H30" s="80"/>
      <c r="I30" s="11"/>
      <c r="J30" s="24"/>
      <c r="K30" s="22"/>
      <c r="L30" s="23"/>
      <c r="M30" s="23"/>
      <c r="N30" s="24"/>
      <c r="O30" s="55"/>
      <c r="P30" s="3"/>
      <c r="Q30" s="3"/>
      <c r="R30" s="24"/>
      <c r="S30" s="300"/>
    </row>
    <row r="31" spans="1:19" x14ac:dyDescent="0.3">
      <c r="A31" s="36">
        <f t="shared" si="0"/>
        <v>29</v>
      </c>
      <c r="B31" s="22"/>
      <c r="C31" s="70"/>
      <c r="D31" s="67"/>
      <c r="E31" s="6"/>
      <c r="F31" s="30"/>
      <c r="G31" s="73"/>
      <c r="H31" s="80"/>
      <c r="I31" s="11"/>
      <c r="J31" s="24"/>
      <c r="K31" s="22"/>
      <c r="L31" s="23"/>
      <c r="M31" s="23"/>
      <c r="N31" s="24"/>
      <c r="O31" s="55"/>
      <c r="P31" s="3"/>
      <c r="Q31" s="3"/>
      <c r="R31" s="24"/>
      <c r="S31" s="300"/>
    </row>
    <row r="32" spans="1:19" x14ac:dyDescent="0.3">
      <c r="A32" s="36">
        <f t="shared" si="0"/>
        <v>30</v>
      </c>
      <c r="B32" s="22"/>
      <c r="C32" s="70"/>
      <c r="D32" s="67"/>
      <c r="E32" s="6"/>
      <c r="F32" s="30"/>
      <c r="G32" s="73"/>
      <c r="H32" s="80"/>
      <c r="I32" s="11"/>
      <c r="J32" s="24"/>
      <c r="K32" s="22"/>
      <c r="L32" s="23"/>
      <c r="M32" s="23"/>
      <c r="N32" s="24"/>
      <c r="O32" s="55"/>
      <c r="P32" s="3"/>
      <c r="Q32" s="3"/>
      <c r="R32" s="24"/>
      <c r="S32" s="300"/>
    </row>
    <row r="33" spans="1:19" x14ac:dyDescent="0.3">
      <c r="A33" s="36">
        <f t="shared" si="0"/>
        <v>31</v>
      </c>
      <c r="B33" s="22"/>
      <c r="C33" s="70"/>
      <c r="D33" s="67"/>
      <c r="E33" s="6"/>
      <c r="F33" s="30"/>
      <c r="G33" s="73"/>
      <c r="H33" s="80"/>
      <c r="I33" s="11"/>
      <c r="J33" s="24"/>
      <c r="K33" s="22"/>
      <c r="L33" s="23"/>
      <c r="M33" s="23"/>
      <c r="N33" s="24"/>
      <c r="O33" s="55"/>
      <c r="P33" s="3"/>
      <c r="Q33" s="3"/>
      <c r="R33" s="24"/>
      <c r="S33" s="300"/>
    </row>
    <row r="34" spans="1:19" x14ac:dyDescent="0.3">
      <c r="A34" s="36">
        <f t="shared" si="0"/>
        <v>32</v>
      </c>
      <c r="B34" s="22"/>
      <c r="C34" s="70"/>
      <c r="D34" s="67"/>
      <c r="E34" s="6"/>
      <c r="F34" s="30"/>
      <c r="G34" s="73"/>
      <c r="H34" s="80"/>
      <c r="I34" s="11"/>
      <c r="J34" s="24"/>
      <c r="K34" s="22"/>
      <c r="L34" s="23"/>
      <c r="M34" s="23"/>
      <c r="N34" s="24"/>
      <c r="O34" s="55"/>
      <c r="P34" s="3"/>
      <c r="Q34" s="3"/>
      <c r="R34" s="24"/>
      <c r="S34" s="300"/>
    </row>
    <row r="35" spans="1:19" x14ac:dyDescent="0.3">
      <c r="A35" s="36">
        <f t="shared" si="0"/>
        <v>33</v>
      </c>
      <c r="B35" s="22"/>
      <c r="C35" s="70"/>
      <c r="D35" s="67"/>
      <c r="E35" s="6"/>
      <c r="F35" s="30"/>
      <c r="G35" s="73"/>
      <c r="H35" s="80"/>
      <c r="I35" s="11"/>
      <c r="J35" s="24"/>
      <c r="K35" s="22"/>
      <c r="L35" s="23"/>
      <c r="M35" s="23"/>
      <c r="N35" s="24"/>
      <c r="O35" s="55"/>
      <c r="P35" s="3"/>
      <c r="Q35" s="3"/>
      <c r="R35" s="24"/>
      <c r="S35" s="300"/>
    </row>
    <row r="36" spans="1:19" x14ac:dyDescent="0.3">
      <c r="A36" s="36">
        <f t="shared" si="0"/>
        <v>34</v>
      </c>
      <c r="B36" s="22"/>
      <c r="C36" s="70"/>
      <c r="D36" s="67"/>
      <c r="E36" s="6"/>
      <c r="F36" s="30"/>
      <c r="G36" s="73"/>
      <c r="H36" s="80"/>
      <c r="I36" s="11"/>
      <c r="J36" s="24"/>
      <c r="K36" s="22"/>
      <c r="L36" s="23"/>
      <c r="M36" s="23"/>
      <c r="N36" s="24"/>
      <c r="O36" s="55"/>
      <c r="P36" s="3"/>
      <c r="Q36" s="3"/>
      <c r="R36" s="24"/>
      <c r="S36" s="300"/>
    </row>
    <row r="37" spans="1:19" x14ac:dyDescent="0.3">
      <c r="A37" s="36">
        <f t="shared" si="0"/>
        <v>35</v>
      </c>
      <c r="B37" s="22"/>
      <c r="C37" s="70"/>
      <c r="D37" s="67"/>
      <c r="E37" s="6"/>
      <c r="F37" s="30"/>
      <c r="G37" s="73"/>
      <c r="H37" s="80"/>
      <c r="I37" s="11"/>
      <c r="J37" s="24"/>
      <c r="K37" s="22"/>
      <c r="L37" s="23"/>
      <c r="M37" s="23"/>
      <c r="N37" s="24"/>
      <c r="O37" s="55"/>
      <c r="P37" s="3"/>
      <c r="Q37" s="3"/>
      <c r="R37" s="24"/>
      <c r="S37" s="300"/>
    </row>
    <row r="38" spans="1:19" x14ac:dyDescent="0.3">
      <c r="A38" s="36">
        <f t="shared" si="0"/>
        <v>36</v>
      </c>
      <c r="B38" s="22"/>
      <c r="C38" s="70"/>
      <c r="D38" s="67"/>
      <c r="E38" s="6"/>
      <c r="F38" s="30"/>
      <c r="G38" s="73"/>
      <c r="H38" s="80"/>
      <c r="I38" s="11"/>
      <c r="J38" s="24"/>
      <c r="K38" s="22"/>
      <c r="L38" s="23"/>
      <c r="M38" s="23"/>
      <c r="N38" s="24"/>
      <c r="O38" s="55"/>
      <c r="P38" s="3"/>
      <c r="Q38" s="3"/>
      <c r="R38" s="24"/>
      <c r="S38" s="300"/>
    </row>
    <row r="39" spans="1:19" x14ac:dyDescent="0.3">
      <c r="A39" s="36">
        <f t="shared" si="0"/>
        <v>37</v>
      </c>
      <c r="B39" s="22"/>
      <c r="C39" s="70"/>
      <c r="D39" s="67"/>
      <c r="E39" s="6"/>
      <c r="F39" s="30"/>
      <c r="G39" s="73"/>
      <c r="H39" s="80"/>
      <c r="I39" s="11"/>
      <c r="J39" s="24"/>
      <c r="K39" s="22"/>
      <c r="L39" s="23"/>
      <c r="M39" s="23"/>
      <c r="N39" s="24"/>
      <c r="O39" s="55"/>
      <c r="P39" s="3"/>
      <c r="Q39" s="3"/>
      <c r="R39" s="24"/>
      <c r="S39" s="300"/>
    </row>
    <row r="40" spans="1:19" x14ac:dyDescent="0.3">
      <c r="A40" s="36">
        <f t="shared" si="0"/>
        <v>38</v>
      </c>
      <c r="B40" s="22"/>
      <c r="C40" s="70"/>
      <c r="D40" s="67"/>
      <c r="E40" s="6"/>
      <c r="F40" s="30"/>
      <c r="G40" s="73"/>
      <c r="H40" s="80"/>
      <c r="I40" s="11"/>
      <c r="J40" s="24"/>
      <c r="K40" s="22"/>
      <c r="L40" s="23"/>
      <c r="M40" s="23"/>
      <c r="N40" s="24"/>
      <c r="O40" s="55"/>
      <c r="P40" s="3"/>
      <c r="Q40" s="3"/>
      <c r="R40" s="24"/>
      <c r="S40" s="300"/>
    </row>
    <row r="41" spans="1:19" x14ac:dyDescent="0.3">
      <c r="A41" s="36">
        <f t="shared" si="0"/>
        <v>39</v>
      </c>
      <c r="B41" s="22"/>
      <c r="C41" s="70"/>
      <c r="D41" s="67"/>
      <c r="E41" s="6"/>
      <c r="F41" s="30"/>
      <c r="G41" s="73"/>
      <c r="H41" s="80"/>
      <c r="I41" s="11"/>
      <c r="J41" s="24"/>
      <c r="K41" s="22"/>
      <c r="L41" s="23"/>
      <c r="M41" s="23"/>
      <c r="N41" s="24"/>
      <c r="O41" s="55"/>
      <c r="P41" s="3"/>
      <c r="Q41" s="3"/>
      <c r="R41" s="24"/>
      <c r="S41" s="300"/>
    </row>
    <row r="42" spans="1:19" x14ac:dyDescent="0.3">
      <c r="A42" s="36">
        <f t="shared" si="0"/>
        <v>40</v>
      </c>
      <c r="B42" s="22"/>
      <c r="C42" s="70"/>
      <c r="D42" s="67"/>
      <c r="E42" s="6"/>
      <c r="F42" s="30"/>
      <c r="G42" s="73"/>
      <c r="H42" s="80"/>
      <c r="I42" s="11"/>
      <c r="J42" s="24"/>
      <c r="K42" s="22"/>
      <c r="L42" s="23"/>
      <c r="M42" s="23"/>
      <c r="N42" s="24"/>
      <c r="O42" s="55"/>
      <c r="P42" s="3"/>
      <c r="Q42" s="3"/>
      <c r="R42" s="24"/>
      <c r="S42" s="300"/>
    </row>
    <row r="43" spans="1:19" x14ac:dyDescent="0.3">
      <c r="A43" s="36">
        <f t="shared" si="0"/>
        <v>41</v>
      </c>
      <c r="B43" s="22"/>
      <c r="C43" s="70"/>
      <c r="D43" s="67"/>
      <c r="E43" s="6"/>
      <c r="F43" s="30"/>
      <c r="G43" s="73"/>
      <c r="H43" s="80"/>
      <c r="I43" s="11"/>
      <c r="J43" s="24"/>
      <c r="K43" s="22"/>
      <c r="L43" s="23"/>
      <c r="M43" s="23"/>
      <c r="N43" s="24"/>
      <c r="O43" s="55"/>
      <c r="P43" s="3"/>
      <c r="Q43" s="3"/>
      <c r="R43" s="24"/>
      <c r="S43" s="300"/>
    </row>
    <row r="44" spans="1:19" x14ac:dyDescent="0.3">
      <c r="A44" s="36">
        <f t="shared" si="0"/>
        <v>42</v>
      </c>
      <c r="B44" s="22"/>
      <c r="C44" s="70"/>
      <c r="D44" s="67"/>
      <c r="E44" s="6"/>
      <c r="F44" s="30"/>
      <c r="G44" s="73"/>
      <c r="H44" s="80"/>
      <c r="I44" s="11"/>
      <c r="J44" s="24"/>
      <c r="K44" s="22"/>
      <c r="L44" s="23"/>
      <c r="M44" s="23"/>
      <c r="N44" s="24"/>
      <c r="O44" s="55"/>
      <c r="P44" s="3"/>
      <c r="Q44" s="3"/>
      <c r="R44" s="24"/>
      <c r="S44" s="300"/>
    </row>
    <row r="45" spans="1:19" x14ac:dyDescent="0.3">
      <c r="A45" s="36">
        <f t="shared" si="0"/>
        <v>43</v>
      </c>
      <c r="B45" s="22"/>
      <c r="C45" s="70"/>
      <c r="D45" s="67"/>
      <c r="E45" s="6"/>
      <c r="F45" s="30"/>
      <c r="G45" s="73"/>
      <c r="H45" s="80"/>
      <c r="I45" s="11"/>
      <c r="J45" s="24"/>
      <c r="K45" s="22"/>
      <c r="L45" s="23"/>
      <c r="M45" s="23"/>
      <c r="N45" s="24"/>
      <c r="O45" s="55"/>
      <c r="P45" s="3"/>
      <c r="Q45" s="3"/>
      <c r="R45" s="24"/>
      <c r="S45" s="300"/>
    </row>
    <row r="46" spans="1:19" x14ac:dyDescent="0.3">
      <c r="A46" s="36">
        <f t="shared" si="0"/>
        <v>44</v>
      </c>
      <c r="B46" s="22"/>
      <c r="C46" s="70"/>
      <c r="D46" s="67"/>
      <c r="E46" s="6"/>
      <c r="F46" s="30"/>
      <c r="G46" s="73"/>
      <c r="H46" s="80"/>
      <c r="I46" s="11"/>
      <c r="J46" s="24"/>
      <c r="K46" s="22"/>
      <c r="L46" s="23"/>
      <c r="M46" s="23"/>
      <c r="N46" s="24"/>
      <c r="O46" s="55"/>
      <c r="P46" s="3"/>
      <c r="Q46" s="3"/>
      <c r="R46" s="24"/>
      <c r="S46" s="300"/>
    </row>
    <row r="47" spans="1:19" x14ac:dyDescent="0.3">
      <c r="A47" s="36">
        <f t="shared" si="0"/>
        <v>45</v>
      </c>
      <c r="B47" s="22"/>
      <c r="C47" s="70"/>
      <c r="D47" s="67"/>
      <c r="E47" s="6"/>
      <c r="F47" s="30"/>
      <c r="G47" s="73"/>
      <c r="H47" s="80"/>
      <c r="I47" s="11"/>
      <c r="J47" s="24"/>
      <c r="K47" s="22"/>
      <c r="L47" s="23"/>
      <c r="M47" s="23"/>
      <c r="N47" s="24"/>
      <c r="O47" s="55"/>
      <c r="P47" s="3"/>
      <c r="Q47" s="3"/>
      <c r="R47" s="24"/>
      <c r="S47" s="300"/>
    </row>
    <row r="48" spans="1:19" x14ac:dyDescent="0.3">
      <c r="A48" s="36">
        <f t="shared" si="0"/>
        <v>46</v>
      </c>
      <c r="B48" s="22"/>
      <c r="C48" s="70"/>
      <c r="D48" s="67"/>
      <c r="E48" s="6"/>
      <c r="F48" s="30"/>
      <c r="G48" s="73"/>
      <c r="H48" s="80"/>
      <c r="I48" s="11"/>
      <c r="J48" s="24"/>
      <c r="K48" s="22"/>
      <c r="L48" s="23"/>
      <c r="M48" s="23"/>
      <c r="N48" s="24"/>
      <c r="O48" s="55"/>
      <c r="P48" s="3"/>
      <c r="Q48" s="3"/>
      <c r="R48" s="24"/>
      <c r="S48" s="300"/>
    </row>
    <row r="49" spans="1:19" x14ac:dyDescent="0.3">
      <c r="A49" s="36">
        <f t="shared" si="0"/>
        <v>47</v>
      </c>
      <c r="B49" s="22"/>
      <c r="C49" s="70"/>
      <c r="D49" s="67"/>
      <c r="E49" s="6"/>
      <c r="F49" s="30"/>
      <c r="G49" s="73"/>
      <c r="H49" s="80"/>
      <c r="I49" s="11"/>
      <c r="J49" s="24"/>
      <c r="K49" s="22"/>
      <c r="L49" s="23"/>
      <c r="M49" s="23"/>
      <c r="N49" s="24"/>
      <c r="O49" s="55"/>
      <c r="P49" s="3"/>
      <c r="Q49" s="3"/>
      <c r="R49" s="24"/>
      <c r="S49" s="300"/>
    </row>
    <row r="50" spans="1:19" x14ac:dyDescent="0.3">
      <c r="A50" s="36">
        <f t="shared" si="0"/>
        <v>48</v>
      </c>
      <c r="B50" s="22"/>
      <c r="C50" s="70"/>
      <c r="D50" s="67"/>
      <c r="E50" s="6"/>
      <c r="F50" s="30"/>
      <c r="G50" s="73"/>
      <c r="H50" s="80"/>
      <c r="I50" s="11"/>
      <c r="J50" s="24"/>
      <c r="K50" s="22"/>
      <c r="L50" s="23"/>
      <c r="M50" s="23"/>
      <c r="N50" s="24"/>
      <c r="O50" s="55"/>
      <c r="P50" s="3"/>
      <c r="Q50" s="3"/>
      <c r="R50" s="24"/>
      <c r="S50" s="300"/>
    </row>
    <row r="51" spans="1:19" x14ac:dyDescent="0.3">
      <c r="A51" s="36">
        <f t="shared" si="0"/>
        <v>49</v>
      </c>
      <c r="B51" s="22"/>
      <c r="C51" s="70"/>
      <c r="D51" s="67"/>
      <c r="E51" s="6"/>
      <c r="F51" s="30"/>
      <c r="G51" s="73"/>
      <c r="H51" s="80"/>
      <c r="I51" s="11"/>
      <c r="J51" s="24"/>
      <c r="K51" s="22"/>
      <c r="L51" s="23"/>
      <c r="M51" s="23"/>
      <c r="N51" s="24"/>
      <c r="O51" s="55"/>
      <c r="P51" s="3"/>
      <c r="Q51" s="3"/>
      <c r="R51" s="24"/>
      <c r="S51" s="300"/>
    </row>
    <row r="52" spans="1:19" x14ac:dyDescent="0.3">
      <c r="A52" s="36">
        <f t="shared" si="0"/>
        <v>50</v>
      </c>
      <c r="B52" s="22"/>
      <c r="C52" s="70"/>
      <c r="D52" s="67"/>
      <c r="E52" s="6"/>
      <c r="F52" s="30"/>
      <c r="G52" s="73"/>
      <c r="H52" s="80"/>
      <c r="I52" s="11"/>
      <c r="J52" s="24"/>
      <c r="K52" s="22"/>
      <c r="L52" s="23"/>
      <c r="M52" s="23"/>
      <c r="N52" s="24"/>
      <c r="O52" s="55"/>
      <c r="P52" s="3"/>
      <c r="Q52" s="3"/>
      <c r="R52" s="24"/>
      <c r="S52" s="300"/>
    </row>
    <row r="53" spans="1:19" x14ac:dyDescent="0.3">
      <c r="A53" s="36">
        <f t="shared" si="0"/>
        <v>51</v>
      </c>
      <c r="B53" s="22"/>
      <c r="C53" s="70"/>
      <c r="D53" s="67"/>
      <c r="E53" s="6"/>
      <c r="F53" s="30"/>
      <c r="G53" s="73"/>
      <c r="H53" s="80"/>
      <c r="I53" s="11"/>
      <c r="J53" s="24"/>
      <c r="K53" s="22"/>
      <c r="L53" s="23"/>
      <c r="M53" s="23"/>
      <c r="N53" s="24"/>
      <c r="O53" s="55"/>
      <c r="P53" s="3"/>
      <c r="Q53" s="3"/>
      <c r="R53" s="24"/>
      <c r="S53" s="300"/>
    </row>
    <row r="54" spans="1:19" x14ac:dyDescent="0.3">
      <c r="A54" s="36">
        <f t="shared" si="0"/>
        <v>52</v>
      </c>
      <c r="B54" s="22"/>
      <c r="C54" s="70"/>
      <c r="D54" s="67"/>
      <c r="E54" s="6"/>
      <c r="F54" s="30"/>
      <c r="G54" s="73"/>
      <c r="H54" s="80"/>
      <c r="I54" s="11"/>
      <c r="J54" s="24"/>
      <c r="K54" s="22"/>
      <c r="L54" s="23"/>
      <c r="M54" s="23"/>
      <c r="N54" s="24"/>
      <c r="O54" s="55"/>
      <c r="P54" s="3"/>
      <c r="Q54" s="3"/>
      <c r="R54" s="24"/>
      <c r="S54" s="300"/>
    </row>
    <row r="55" spans="1:19" x14ac:dyDescent="0.3">
      <c r="A55" s="36">
        <f t="shared" si="0"/>
        <v>53</v>
      </c>
      <c r="B55" s="22"/>
      <c r="C55" s="70"/>
      <c r="D55" s="67"/>
      <c r="E55" s="6"/>
      <c r="F55" s="30"/>
      <c r="G55" s="73"/>
      <c r="H55" s="80"/>
      <c r="I55" s="11"/>
      <c r="J55" s="24"/>
      <c r="K55" s="22"/>
      <c r="L55" s="23"/>
      <c r="M55" s="23"/>
      <c r="N55" s="24"/>
      <c r="O55" s="55"/>
      <c r="P55" s="3"/>
      <c r="Q55" s="3"/>
      <c r="R55" s="24"/>
      <c r="S55" s="300"/>
    </row>
    <row r="56" spans="1:19" x14ac:dyDescent="0.3">
      <c r="A56" s="36">
        <f t="shared" si="0"/>
        <v>54</v>
      </c>
      <c r="B56" s="22"/>
      <c r="C56" s="70"/>
      <c r="D56" s="67"/>
      <c r="E56" s="6"/>
      <c r="F56" s="30"/>
      <c r="G56" s="73"/>
      <c r="H56" s="80"/>
      <c r="I56" s="11"/>
      <c r="J56" s="24"/>
      <c r="K56" s="22"/>
      <c r="L56" s="23"/>
      <c r="M56" s="23"/>
      <c r="N56" s="24"/>
      <c r="O56" s="55"/>
      <c r="P56" s="3"/>
      <c r="Q56" s="3"/>
      <c r="R56" s="24"/>
      <c r="S56" s="300"/>
    </row>
    <row r="57" spans="1:19" x14ac:dyDescent="0.3">
      <c r="A57" s="36">
        <f t="shared" si="0"/>
        <v>55</v>
      </c>
      <c r="B57" s="22"/>
      <c r="C57" s="70"/>
      <c r="D57" s="67"/>
      <c r="E57" s="6"/>
      <c r="F57" s="30"/>
      <c r="G57" s="73"/>
      <c r="H57" s="80"/>
      <c r="I57" s="11"/>
      <c r="J57" s="24"/>
      <c r="K57" s="22"/>
      <c r="L57" s="23"/>
      <c r="M57" s="23"/>
      <c r="N57" s="24"/>
      <c r="O57" s="55"/>
      <c r="P57" s="3"/>
      <c r="Q57" s="3"/>
      <c r="R57" s="24"/>
      <c r="S57" s="300"/>
    </row>
    <row r="58" spans="1:19" x14ac:dyDescent="0.3">
      <c r="A58" s="36">
        <f t="shared" si="0"/>
        <v>56</v>
      </c>
      <c r="B58" s="22"/>
      <c r="C58" s="70"/>
      <c r="D58" s="67"/>
      <c r="E58" s="6"/>
      <c r="F58" s="30"/>
      <c r="G58" s="73"/>
      <c r="H58" s="80"/>
      <c r="I58" s="11"/>
      <c r="J58" s="24"/>
      <c r="K58" s="22"/>
      <c r="L58" s="23"/>
      <c r="M58" s="23"/>
      <c r="N58" s="24"/>
      <c r="O58" s="55"/>
      <c r="P58" s="3"/>
      <c r="Q58" s="3"/>
      <c r="R58" s="24"/>
      <c r="S58" s="300"/>
    </row>
    <row r="59" spans="1:19" x14ac:dyDescent="0.3">
      <c r="A59" s="36">
        <f t="shared" si="0"/>
        <v>57</v>
      </c>
      <c r="B59" s="22"/>
      <c r="C59" s="70"/>
      <c r="D59" s="67"/>
      <c r="E59" s="6"/>
      <c r="F59" s="30"/>
      <c r="G59" s="73"/>
      <c r="H59" s="80"/>
      <c r="I59" s="11"/>
      <c r="J59" s="24"/>
      <c r="K59" s="22"/>
      <c r="L59" s="23"/>
      <c r="M59" s="23"/>
      <c r="N59" s="24"/>
      <c r="O59" s="55"/>
      <c r="P59" s="3"/>
      <c r="Q59" s="3"/>
      <c r="R59" s="24"/>
      <c r="S59" s="300"/>
    </row>
    <row r="60" spans="1:19" x14ac:dyDescent="0.3">
      <c r="A60" s="36">
        <f t="shared" si="0"/>
        <v>58</v>
      </c>
      <c r="B60" s="22"/>
      <c r="C60" s="70"/>
      <c r="D60" s="67"/>
      <c r="E60" s="6"/>
      <c r="F60" s="30"/>
      <c r="G60" s="73"/>
      <c r="H60" s="80"/>
      <c r="I60" s="11"/>
      <c r="J60" s="24"/>
      <c r="K60" s="22"/>
      <c r="L60" s="23"/>
      <c r="M60" s="23"/>
      <c r="N60" s="24"/>
      <c r="O60" s="55"/>
      <c r="P60" s="3"/>
      <c r="Q60" s="3"/>
      <c r="R60" s="24"/>
      <c r="S60" s="300"/>
    </row>
    <row r="61" spans="1:19" x14ac:dyDescent="0.3">
      <c r="A61" s="36">
        <f t="shared" si="0"/>
        <v>59</v>
      </c>
      <c r="B61" s="22"/>
      <c r="C61" s="70"/>
      <c r="D61" s="67"/>
      <c r="E61" s="6"/>
      <c r="F61" s="30"/>
      <c r="G61" s="73"/>
      <c r="H61" s="80"/>
      <c r="I61" s="11"/>
      <c r="J61" s="24"/>
      <c r="K61" s="22"/>
      <c r="L61" s="23"/>
      <c r="M61" s="23"/>
      <c r="N61" s="24"/>
      <c r="O61" s="55"/>
      <c r="P61" s="3"/>
      <c r="Q61" s="3"/>
      <c r="R61" s="24"/>
      <c r="S61" s="300"/>
    </row>
    <row r="62" spans="1:19" x14ac:dyDescent="0.3">
      <c r="A62" s="36">
        <f t="shared" si="0"/>
        <v>60</v>
      </c>
      <c r="B62" s="22"/>
      <c r="C62" s="70"/>
      <c r="D62" s="67"/>
      <c r="E62" s="6"/>
      <c r="F62" s="30"/>
      <c r="G62" s="73"/>
      <c r="H62" s="80"/>
      <c r="I62" s="11"/>
      <c r="J62" s="24"/>
      <c r="K62" s="22"/>
      <c r="L62" s="23"/>
      <c r="M62" s="23"/>
      <c r="N62" s="24"/>
      <c r="O62" s="55"/>
      <c r="P62" s="3"/>
      <c r="Q62" s="3"/>
      <c r="R62" s="24"/>
      <c r="S62" s="300"/>
    </row>
    <row r="63" spans="1:19" x14ac:dyDescent="0.3">
      <c r="A63" s="36">
        <f t="shared" si="0"/>
        <v>61</v>
      </c>
      <c r="B63" s="22"/>
      <c r="C63" s="70"/>
      <c r="D63" s="67"/>
      <c r="E63" s="6"/>
      <c r="F63" s="30"/>
      <c r="G63" s="73"/>
      <c r="H63" s="80"/>
      <c r="I63" s="11"/>
      <c r="J63" s="24"/>
      <c r="K63" s="22"/>
      <c r="L63" s="23"/>
      <c r="M63" s="23"/>
      <c r="N63" s="24"/>
      <c r="O63" s="55"/>
      <c r="P63" s="3"/>
      <c r="Q63" s="3"/>
      <c r="R63" s="24"/>
      <c r="S63" s="300"/>
    </row>
    <row r="64" spans="1:19" x14ac:dyDescent="0.3">
      <c r="A64" s="36">
        <f t="shared" si="0"/>
        <v>62</v>
      </c>
      <c r="B64" s="22"/>
      <c r="C64" s="70"/>
      <c r="D64" s="67"/>
      <c r="E64" s="6"/>
      <c r="F64" s="30"/>
      <c r="G64" s="73"/>
      <c r="H64" s="80"/>
      <c r="I64" s="11"/>
      <c r="J64" s="24"/>
      <c r="K64" s="22"/>
      <c r="L64" s="23"/>
      <c r="M64" s="23"/>
      <c r="N64" s="24"/>
      <c r="O64" s="55"/>
      <c r="P64" s="3"/>
      <c r="Q64" s="3"/>
      <c r="R64" s="24"/>
      <c r="S64" s="300"/>
    </row>
    <row r="65" spans="1:19" x14ac:dyDescent="0.3">
      <c r="A65" s="36">
        <f t="shared" si="0"/>
        <v>63</v>
      </c>
      <c r="B65" s="22"/>
      <c r="C65" s="70"/>
      <c r="D65" s="67"/>
      <c r="E65" s="6"/>
      <c r="F65" s="30"/>
      <c r="G65" s="73"/>
      <c r="H65" s="80"/>
      <c r="I65" s="11"/>
      <c r="J65" s="24"/>
      <c r="K65" s="22"/>
      <c r="L65" s="23"/>
      <c r="M65" s="23"/>
      <c r="N65" s="24"/>
      <c r="O65" s="55"/>
      <c r="P65" s="3"/>
      <c r="Q65" s="3"/>
      <c r="R65" s="24"/>
      <c r="S65" s="300"/>
    </row>
    <row r="66" spans="1:19" x14ac:dyDescent="0.3">
      <c r="A66" s="36">
        <f t="shared" si="0"/>
        <v>64</v>
      </c>
      <c r="B66" s="22"/>
      <c r="C66" s="70"/>
      <c r="D66" s="67"/>
      <c r="E66" s="6"/>
      <c r="F66" s="30"/>
      <c r="G66" s="73"/>
      <c r="H66" s="80"/>
      <c r="I66" s="11"/>
      <c r="J66" s="24"/>
      <c r="K66" s="22"/>
      <c r="L66" s="23"/>
      <c r="M66" s="23"/>
      <c r="N66" s="24"/>
      <c r="O66" s="55"/>
      <c r="P66" s="3"/>
      <c r="Q66" s="3"/>
      <c r="R66" s="24"/>
      <c r="S66" s="300"/>
    </row>
    <row r="67" spans="1:19" x14ac:dyDescent="0.3">
      <c r="A67" s="36">
        <f t="shared" si="0"/>
        <v>65</v>
      </c>
      <c r="B67" s="22"/>
      <c r="C67" s="70"/>
      <c r="D67" s="67"/>
      <c r="E67" s="6"/>
      <c r="F67" s="30"/>
      <c r="G67" s="73"/>
      <c r="H67" s="80"/>
      <c r="I67" s="11"/>
      <c r="J67" s="24"/>
      <c r="K67" s="22"/>
      <c r="L67" s="23"/>
      <c r="M67" s="23"/>
      <c r="N67" s="24"/>
      <c r="O67" s="55"/>
      <c r="P67" s="3"/>
      <c r="Q67" s="3"/>
      <c r="R67" s="24"/>
      <c r="S67" s="300"/>
    </row>
    <row r="68" spans="1:19" x14ac:dyDescent="0.3">
      <c r="A68" s="36">
        <f t="shared" si="0"/>
        <v>66</v>
      </c>
      <c r="B68" s="22"/>
      <c r="C68" s="70"/>
      <c r="D68" s="67"/>
      <c r="E68" s="6"/>
      <c r="F68" s="30"/>
      <c r="G68" s="73"/>
      <c r="H68" s="80"/>
      <c r="I68" s="11"/>
      <c r="J68" s="24"/>
      <c r="K68" s="22"/>
      <c r="L68" s="23"/>
      <c r="M68" s="23"/>
      <c r="N68" s="24"/>
      <c r="O68" s="55"/>
      <c r="P68" s="3"/>
      <c r="Q68" s="3"/>
      <c r="R68" s="24"/>
      <c r="S68" s="300"/>
    </row>
    <row r="69" spans="1:19" x14ac:dyDescent="0.3">
      <c r="A69" s="36">
        <f t="shared" ref="A69:A102" si="1">1+A68</f>
        <v>67</v>
      </c>
      <c r="B69" s="22"/>
      <c r="C69" s="70"/>
      <c r="D69" s="67"/>
      <c r="E69" s="6"/>
      <c r="F69" s="30"/>
      <c r="G69" s="73"/>
      <c r="H69" s="80"/>
      <c r="I69" s="11"/>
      <c r="J69" s="24"/>
      <c r="K69" s="22"/>
      <c r="L69" s="23"/>
      <c r="M69" s="23"/>
      <c r="N69" s="24"/>
      <c r="O69" s="55"/>
      <c r="P69" s="3"/>
      <c r="Q69" s="3"/>
      <c r="R69" s="24"/>
      <c r="S69" s="300"/>
    </row>
    <row r="70" spans="1:19" x14ac:dyDescent="0.3">
      <c r="A70" s="36">
        <f t="shared" si="1"/>
        <v>68</v>
      </c>
      <c r="B70" s="22"/>
      <c r="C70" s="70"/>
      <c r="D70" s="67"/>
      <c r="E70" s="6"/>
      <c r="F70" s="30"/>
      <c r="G70" s="73"/>
      <c r="H70" s="80"/>
      <c r="I70" s="11"/>
      <c r="J70" s="24"/>
      <c r="K70" s="22"/>
      <c r="L70" s="23"/>
      <c r="M70" s="23"/>
      <c r="N70" s="24"/>
      <c r="O70" s="55"/>
      <c r="P70" s="3"/>
      <c r="Q70" s="3"/>
      <c r="R70" s="24"/>
      <c r="S70" s="300"/>
    </row>
    <row r="71" spans="1:19" x14ac:dyDescent="0.3">
      <c r="A71" s="36">
        <f t="shared" si="1"/>
        <v>69</v>
      </c>
      <c r="B71" s="22"/>
      <c r="C71" s="70"/>
      <c r="D71" s="67"/>
      <c r="E71" s="6"/>
      <c r="F71" s="30"/>
      <c r="G71" s="73"/>
      <c r="H71" s="80"/>
      <c r="I71" s="11"/>
      <c r="J71" s="24"/>
      <c r="K71" s="22"/>
      <c r="L71" s="23"/>
      <c r="M71" s="23"/>
      <c r="N71" s="24"/>
      <c r="O71" s="55"/>
      <c r="P71" s="3"/>
      <c r="Q71" s="3"/>
      <c r="R71" s="24"/>
      <c r="S71" s="300"/>
    </row>
    <row r="72" spans="1:19" x14ac:dyDescent="0.3">
      <c r="A72" s="36">
        <f t="shared" si="1"/>
        <v>70</v>
      </c>
      <c r="B72" s="22"/>
      <c r="C72" s="70"/>
      <c r="D72" s="67"/>
      <c r="E72" s="6"/>
      <c r="F72" s="30"/>
      <c r="G72" s="73"/>
      <c r="H72" s="80"/>
      <c r="I72" s="11"/>
      <c r="J72" s="24"/>
      <c r="K72" s="22"/>
      <c r="L72" s="23"/>
      <c r="M72" s="23"/>
      <c r="N72" s="24"/>
      <c r="O72" s="55"/>
      <c r="P72" s="3"/>
      <c r="Q72" s="3"/>
      <c r="R72" s="24"/>
      <c r="S72" s="300"/>
    </row>
    <row r="73" spans="1:19" x14ac:dyDescent="0.3">
      <c r="A73" s="36">
        <f t="shared" si="1"/>
        <v>71</v>
      </c>
      <c r="B73" s="22"/>
      <c r="C73" s="70"/>
      <c r="D73" s="67"/>
      <c r="E73" s="6"/>
      <c r="F73" s="30"/>
      <c r="G73" s="73"/>
      <c r="H73" s="80"/>
      <c r="I73" s="11"/>
      <c r="J73" s="24"/>
      <c r="K73" s="22"/>
      <c r="L73" s="23"/>
      <c r="M73" s="23"/>
      <c r="N73" s="24"/>
      <c r="O73" s="55"/>
      <c r="P73" s="3"/>
      <c r="Q73" s="3"/>
      <c r="R73" s="24"/>
      <c r="S73" s="300"/>
    </row>
    <row r="74" spans="1:19" x14ac:dyDescent="0.3">
      <c r="A74" s="36">
        <f t="shared" si="1"/>
        <v>72</v>
      </c>
      <c r="B74" s="22"/>
      <c r="C74" s="70"/>
      <c r="D74" s="67"/>
      <c r="E74" s="6"/>
      <c r="F74" s="30"/>
      <c r="G74" s="73"/>
      <c r="H74" s="80"/>
      <c r="I74" s="11"/>
      <c r="J74" s="24"/>
      <c r="K74" s="22"/>
      <c r="L74" s="23"/>
      <c r="M74" s="23"/>
      <c r="N74" s="24"/>
      <c r="O74" s="55"/>
      <c r="P74" s="3"/>
      <c r="Q74" s="3"/>
      <c r="R74" s="24"/>
      <c r="S74" s="300"/>
    </row>
    <row r="75" spans="1:19" x14ac:dyDescent="0.3">
      <c r="A75" s="36">
        <f t="shared" si="1"/>
        <v>73</v>
      </c>
      <c r="B75" s="22"/>
      <c r="C75" s="70"/>
      <c r="D75" s="67"/>
      <c r="E75" s="6"/>
      <c r="F75" s="30"/>
      <c r="G75" s="73"/>
      <c r="H75" s="80"/>
      <c r="I75" s="11"/>
      <c r="J75" s="24"/>
      <c r="K75" s="22"/>
      <c r="L75" s="23"/>
      <c r="M75" s="23"/>
      <c r="N75" s="24"/>
      <c r="O75" s="55"/>
      <c r="P75" s="3"/>
      <c r="Q75" s="3"/>
      <c r="R75" s="24"/>
      <c r="S75" s="300"/>
    </row>
    <row r="76" spans="1:19" x14ac:dyDescent="0.3">
      <c r="A76" s="36">
        <f t="shared" si="1"/>
        <v>74</v>
      </c>
      <c r="B76" s="22"/>
      <c r="C76" s="70"/>
      <c r="D76" s="67"/>
      <c r="E76" s="6"/>
      <c r="F76" s="30"/>
      <c r="G76" s="73"/>
      <c r="H76" s="80"/>
      <c r="I76" s="11"/>
      <c r="J76" s="24"/>
      <c r="K76" s="22"/>
      <c r="L76" s="23"/>
      <c r="M76" s="23"/>
      <c r="N76" s="24"/>
      <c r="O76" s="55"/>
      <c r="P76" s="3"/>
      <c r="Q76" s="3"/>
      <c r="R76" s="24"/>
      <c r="S76" s="300"/>
    </row>
    <row r="77" spans="1:19" x14ac:dyDescent="0.3">
      <c r="A77" s="36">
        <f t="shared" si="1"/>
        <v>75</v>
      </c>
      <c r="B77" s="22"/>
      <c r="C77" s="70"/>
      <c r="D77" s="67"/>
      <c r="E77" s="6"/>
      <c r="F77" s="30"/>
      <c r="G77" s="73"/>
      <c r="H77" s="80"/>
      <c r="I77" s="11"/>
      <c r="J77" s="24"/>
      <c r="K77" s="22"/>
      <c r="L77" s="23"/>
      <c r="M77" s="23"/>
      <c r="N77" s="24"/>
      <c r="O77" s="55"/>
      <c r="P77" s="3"/>
      <c r="Q77" s="3"/>
      <c r="R77" s="24"/>
      <c r="S77" s="300"/>
    </row>
    <row r="78" spans="1:19" x14ac:dyDescent="0.3">
      <c r="A78" s="36">
        <f t="shared" si="1"/>
        <v>76</v>
      </c>
      <c r="B78" s="22"/>
      <c r="C78" s="70"/>
      <c r="D78" s="67"/>
      <c r="E78" s="6"/>
      <c r="F78" s="30"/>
      <c r="G78" s="73"/>
      <c r="H78" s="80"/>
      <c r="I78" s="11"/>
      <c r="J78" s="24"/>
      <c r="K78" s="22"/>
      <c r="L78" s="23"/>
      <c r="M78" s="23"/>
      <c r="N78" s="24"/>
      <c r="O78" s="55"/>
      <c r="P78" s="3"/>
      <c r="Q78" s="3"/>
      <c r="R78" s="24"/>
      <c r="S78" s="300"/>
    </row>
    <row r="79" spans="1:19" x14ac:dyDescent="0.3">
      <c r="A79" s="36">
        <f t="shared" si="1"/>
        <v>77</v>
      </c>
      <c r="B79" s="22"/>
      <c r="C79" s="70"/>
      <c r="D79" s="67"/>
      <c r="E79" s="6"/>
      <c r="F79" s="30"/>
      <c r="G79" s="73"/>
      <c r="H79" s="80"/>
      <c r="I79" s="11"/>
      <c r="J79" s="24"/>
      <c r="K79" s="22"/>
      <c r="L79" s="23"/>
      <c r="M79" s="23"/>
      <c r="N79" s="24"/>
      <c r="O79" s="55"/>
      <c r="P79" s="3"/>
      <c r="Q79" s="3"/>
      <c r="R79" s="24"/>
      <c r="S79" s="300"/>
    </row>
    <row r="80" spans="1:19" x14ac:dyDescent="0.3">
      <c r="A80" s="36">
        <f t="shared" si="1"/>
        <v>78</v>
      </c>
      <c r="B80" s="22"/>
      <c r="C80" s="70"/>
      <c r="D80" s="67"/>
      <c r="E80" s="6"/>
      <c r="F80" s="30"/>
      <c r="G80" s="73"/>
      <c r="H80" s="80"/>
      <c r="I80" s="11"/>
      <c r="J80" s="24"/>
      <c r="K80" s="22"/>
      <c r="L80" s="23"/>
      <c r="M80" s="23"/>
      <c r="N80" s="24"/>
      <c r="O80" s="55"/>
      <c r="P80" s="3"/>
      <c r="Q80" s="3"/>
      <c r="R80" s="24"/>
      <c r="S80" s="300"/>
    </row>
    <row r="81" spans="1:19" x14ac:dyDescent="0.3">
      <c r="A81" s="36">
        <f t="shared" si="1"/>
        <v>79</v>
      </c>
      <c r="B81" s="22"/>
      <c r="C81" s="70"/>
      <c r="D81" s="67"/>
      <c r="E81" s="6"/>
      <c r="F81" s="30"/>
      <c r="G81" s="73"/>
      <c r="H81" s="80"/>
      <c r="I81" s="11"/>
      <c r="J81" s="24"/>
      <c r="K81" s="22"/>
      <c r="L81" s="23"/>
      <c r="M81" s="23"/>
      <c r="N81" s="24"/>
      <c r="O81" s="55"/>
      <c r="P81" s="3"/>
      <c r="Q81" s="3"/>
      <c r="R81" s="24"/>
      <c r="S81" s="300"/>
    </row>
    <row r="82" spans="1:19" x14ac:dyDescent="0.3">
      <c r="A82" s="36">
        <f t="shared" si="1"/>
        <v>80</v>
      </c>
      <c r="B82" s="22"/>
      <c r="C82" s="70"/>
      <c r="D82" s="67"/>
      <c r="E82" s="6"/>
      <c r="F82" s="30"/>
      <c r="G82" s="73"/>
      <c r="H82" s="80"/>
      <c r="I82" s="11"/>
      <c r="J82" s="24"/>
      <c r="K82" s="22"/>
      <c r="L82" s="23"/>
      <c r="M82" s="23"/>
      <c r="N82" s="24"/>
      <c r="O82" s="55"/>
      <c r="P82" s="3"/>
      <c r="Q82" s="3"/>
      <c r="R82" s="24"/>
      <c r="S82" s="300"/>
    </row>
    <row r="83" spans="1:19" x14ac:dyDescent="0.3">
      <c r="A83" s="36">
        <f t="shared" si="1"/>
        <v>81</v>
      </c>
      <c r="B83" s="22"/>
      <c r="C83" s="70"/>
      <c r="D83" s="67"/>
      <c r="E83" s="6"/>
      <c r="F83" s="30"/>
      <c r="G83" s="73"/>
      <c r="H83" s="80"/>
      <c r="I83" s="11"/>
      <c r="J83" s="24"/>
      <c r="K83" s="22"/>
      <c r="L83" s="23"/>
      <c r="M83" s="23"/>
      <c r="N83" s="24"/>
      <c r="O83" s="55"/>
      <c r="P83" s="3"/>
      <c r="Q83" s="3"/>
      <c r="R83" s="24"/>
      <c r="S83" s="300"/>
    </row>
    <row r="84" spans="1:19" x14ac:dyDescent="0.3">
      <c r="A84" s="36">
        <f t="shared" si="1"/>
        <v>82</v>
      </c>
      <c r="B84" s="22"/>
      <c r="C84" s="70"/>
      <c r="D84" s="67"/>
      <c r="E84" s="6"/>
      <c r="F84" s="30"/>
      <c r="G84" s="73"/>
      <c r="H84" s="80"/>
      <c r="I84" s="11"/>
      <c r="J84" s="24"/>
      <c r="K84" s="22"/>
      <c r="L84" s="23"/>
      <c r="M84" s="23"/>
      <c r="N84" s="24"/>
      <c r="O84" s="55"/>
      <c r="P84" s="3"/>
      <c r="Q84" s="3"/>
      <c r="R84" s="24"/>
      <c r="S84" s="300"/>
    </row>
    <row r="85" spans="1:19" x14ac:dyDescent="0.3">
      <c r="A85" s="36">
        <f t="shared" si="1"/>
        <v>83</v>
      </c>
      <c r="B85" s="22"/>
      <c r="C85" s="70"/>
      <c r="D85" s="67"/>
      <c r="E85" s="6"/>
      <c r="F85" s="30"/>
      <c r="G85" s="73"/>
      <c r="H85" s="80"/>
      <c r="I85" s="11"/>
      <c r="J85" s="24"/>
      <c r="K85" s="22"/>
      <c r="L85" s="23"/>
      <c r="M85" s="23"/>
      <c r="N85" s="24"/>
      <c r="O85" s="55"/>
      <c r="P85" s="3"/>
      <c r="Q85" s="3"/>
      <c r="R85" s="24"/>
      <c r="S85" s="300"/>
    </row>
    <row r="86" spans="1:19" x14ac:dyDescent="0.3">
      <c r="A86" s="36">
        <f t="shared" si="1"/>
        <v>84</v>
      </c>
      <c r="B86" s="22"/>
      <c r="C86" s="70"/>
      <c r="D86" s="67"/>
      <c r="E86" s="6"/>
      <c r="F86" s="30"/>
      <c r="G86" s="73"/>
      <c r="H86" s="80"/>
      <c r="I86" s="11"/>
      <c r="J86" s="24"/>
      <c r="K86" s="22"/>
      <c r="L86" s="23"/>
      <c r="M86" s="23"/>
      <c r="N86" s="24"/>
      <c r="O86" s="55"/>
      <c r="P86" s="3"/>
      <c r="Q86" s="3"/>
      <c r="R86" s="24"/>
      <c r="S86" s="300"/>
    </row>
    <row r="87" spans="1:19" x14ac:dyDescent="0.3">
      <c r="A87" s="36">
        <f t="shared" si="1"/>
        <v>85</v>
      </c>
      <c r="B87" s="22"/>
      <c r="C87" s="70"/>
      <c r="D87" s="67"/>
      <c r="E87" s="6"/>
      <c r="F87" s="30"/>
      <c r="G87" s="73"/>
      <c r="H87" s="80"/>
      <c r="I87" s="11"/>
      <c r="J87" s="24"/>
      <c r="K87" s="22"/>
      <c r="L87" s="23"/>
      <c r="M87" s="23"/>
      <c r="N87" s="24"/>
      <c r="O87" s="55"/>
      <c r="P87" s="3"/>
      <c r="Q87" s="3"/>
      <c r="R87" s="24"/>
      <c r="S87" s="300"/>
    </row>
    <row r="88" spans="1:19" x14ac:dyDescent="0.3">
      <c r="A88" s="36">
        <f t="shared" si="1"/>
        <v>86</v>
      </c>
      <c r="B88" s="22"/>
      <c r="C88" s="70"/>
      <c r="D88" s="67"/>
      <c r="E88" s="6"/>
      <c r="F88" s="30"/>
      <c r="G88" s="73"/>
      <c r="H88" s="80"/>
      <c r="I88" s="11"/>
      <c r="J88" s="24"/>
      <c r="K88" s="22"/>
      <c r="L88" s="23"/>
      <c r="M88" s="23"/>
      <c r="N88" s="24"/>
      <c r="O88" s="55"/>
      <c r="P88" s="3"/>
      <c r="Q88" s="3"/>
      <c r="R88" s="24"/>
      <c r="S88" s="300"/>
    </row>
    <row r="89" spans="1:19" x14ac:dyDescent="0.3">
      <c r="A89" s="36">
        <f t="shared" si="1"/>
        <v>87</v>
      </c>
      <c r="B89" s="22"/>
      <c r="C89" s="70"/>
      <c r="D89" s="67"/>
      <c r="E89" s="6"/>
      <c r="F89" s="30"/>
      <c r="G89" s="73"/>
      <c r="H89" s="80"/>
      <c r="I89" s="11"/>
      <c r="J89" s="24"/>
      <c r="K89" s="22"/>
      <c r="L89" s="23"/>
      <c r="M89" s="23"/>
      <c r="N89" s="24"/>
      <c r="O89" s="55"/>
      <c r="P89" s="3"/>
      <c r="Q89" s="3"/>
      <c r="R89" s="24"/>
      <c r="S89" s="300"/>
    </row>
    <row r="90" spans="1:19" x14ac:dyDescent="0.3">
      <c r="A90" s="36">
        <f t="shared" si="1"/>
        <v>88</v>
      </c>
      <c r="B90" s="22"/>
      <c r="C90" s="70"/>
      <c r="D90" s="67"/>
      <c r="E90" s="6"/>
      <c r="F90" s="30"/>
      <c r="G90" s="73"/>
      <c r="H90" s="80"/>
      <c r="I90" s="11"/>
      <c r="J90" s="24"/>
      <c r="K90" s="22"/>
      <c r="L90" s="23"/>
      <c r="M90" s="23"/>
      <c r="N90" s="24"/>
      <c r="O90" s="55"/>
      <c r="P90" s="3"/>
      <c r="Q90" s="3"/>
      <c r="R90" s="24"/>
      <c r="S90" s="300"/>
    </row>
    <row r="91" spans="1:19" x14ac:dyDescent="0.3">
      <c r="A91" s="36">
        <f t="shared" si="1"/>
        <v>89</v>
      </c>
      <c r="B91" s="22"/>
      <c r="C91" s="70"/>
      <c r="D91" s="67"/>
      <c r="E91" s="6"/>
      <c r="F91" s="30"/>
      <c r="G91" s="73"/>
      <c r="H91" s="80"/>
      <c r="I91" s="11"/>
      <c r="J91" s="24"/>
      <c r="K91" s="22"/>
      <c r="L91" s="23"/>
      <c r="M91" s="23"/>
      <c r="N91" s="24"/>
      <c r="O91" s="55"/>
      <c r="P91" s="3"/>
      <c r="Q91" s="3"/>
      <c r="R91" s="24"/>
      <c r="S91" s="300"/>
    </row>
    <row r="92" spans="1:19" x14ac:dyDescent="0.3">
      <c r="A92" s="36">
        <f t="shared" si="1"/>
        <v>90</v>
      </c>
      <c r="B92" s="22"/>
      <c r="C92" s="70"/>
      <c r="D92" s="67"/>
      <c r="E92" s="6"/>
      <c r="F92" s="30"/>
      <c r="G92" s="73"/>
      <c r="H92" s="80"/>
      <c r="I92" s="11"/>
      <c r="J92" s="24"/>
      <c r="K92" s="22"/>
      <c r="L92" s="23"/>
      <c r="M92" s="23"/>
      <c r="N92" s="24"/>
      <c r="O92" s="55"/>
      <c r="P92" s="3"/>
      <c r="Q92" s="3"/>
      <c r="R92" s="24"/>
      <c r="S92" s="300"/>
    </row>
    <row r="93" spans="1:19" x14ac:dyDescent="0.3">
      <c r="A93" s="36">
        <f t="shared" si="1"/>
        <v>91</v>
      </c>
      <c r="B93" s="22"/>
      <c r="C93" s="70"/>
      <c r="D93" s="67"/>
      <c r="E93" s="6"/>
      <c r="F93" s="30"/>
      <c r="G93" s="73"/>
      <c r="H93" s="80"/>
      <c r="I93" s="11"/>
      <c r="J93" s="24"/>
      <c r="K93" s="22"/>
      <c r="L93" s="23"/>
      <c r="M93" s="23"/>
      <c r="N93" s="24"/>
      <c r="O93" s="55"/>
      <c r="P93" s="3"/>
      <c r="Q93" s="3"/>
      <c r="R93" s="24"/>
      <c r="S93" s="300"/>
    </row>
    <row r="94" spans="1:19" x14ac:dyDescent="0.3">
      <c r="A94" s="36">
        <f t="shared" si="1"/>
        <v>92</v>
      </c>
      <c r="B94" s="22"/>
      <c r="C94" s="70"/>
      <c r="D94" s="67"/>
      <c r="E94" s="6"/>
      <c r="F94" s="30"/>
      <c r="G94" s="73"/>
      <c r="H94" s="80"/>
      <c r="I94" s="11"/>
      <c r="J94" s="24"/>
      <c r="K94" s="22"/>
      <c r="L94" s="23"/>
      <c r="M94" s="23"/>
      <c r="N94" s="24"/>
      <c r="O94" s="55"/>
      <c r="P94" s="3"/>
      <c r="Q94" s="3"/>
      <c r="R94" s="24"/>
      <c r="S94" s="300"/>
    </row>
    <row r="95" spans="1:19" x14ac:dyDescent="0.3">
      <c r="A95" s="36">
        <f t="shared" si="1"/>
        <v>93</v>
      </c>
      <c r="B95" s="22"/>
      <c r="C95" s="70"/>
      <c r="D95" s="67"/>
      <c r="E95" s="6"/>
      <c r="F95" s="30"/>
      <c r="G95" s="73"/>
      <c r="H95" s="80"/>
      <c r="I95" s="11"/>
      <c r="J95" s="24"/>
      <c r="K95" s="22"/>
      <c r="L95" s="23"/>
      <c r="M95" s="23"/>
      <c r="N95" s="24"/>
      <c r="O95" s="55"/>
      <c r="P95" s="3"/>
      <c r="Q95" s="3"/>
      <c r="R95" s="24"/>
      <c r="S95" s="300"/>
    </row>
    <row r="96" spans="1:19" x14ac:dyDescent="0.3">
      <c r="A96" s="36">
        <f t="shared" si="1"/>
        <v>94</v>
      </c>
      <c r="B96" s="22"/>
      <c r="C96" s="70"/>
      <c r="D96" s="67"/>
      <c r="E96" s="6"/>
      <c r="F96" s="30"/>
      <c r="G96" s="73"/>
      <c r="H96" s="80"/>
      <c r="I96" s="11"/>
      <c r="J96" s="24"/>
      <c r="K96" s="22"/>
      <c r="L96" s="23"/>
      <c r="M96" s="23"/>
      <c r="N96" s="24"/>
      <c r="O96" s="55"/>
      <c r="P96" s="3"/>
      <c r="Q96" s="3"/>
      <c r="R96" s="24"/>
      <c r="S96" s="300"/>
    </row>
    <row r="97" spans="1:19" x14ac:dyDescent="0.3">
      <c r="A97" s="36">
        <f t="shared" si="1"/>
        <v>95</v>
      </c>
      <c r="B97" s="22"/>
      <c r="C97" s="70"/>
      <c r="D97" s="67"/>
      <c r="E97" s="6"/>
      <c r="F97" s="30"/>
      <c r="G97" s="73"/>
      <c r="H97" s="80"/>
      <c r="I97" s="11"/>
      <c r="J97" s="24"/>
      <c r="K97" s="22"/>
      <c r="L97" s="23"/>
      <c r="M97" s="23"/>
      <c r="N97" s="24"/>
      <c r="O97" s="55"/>
      <c r="P97" s="3"/>
      <c r="Q97" s="3"/>
      <c r="R97" s="24"/>
      <c r="S97" s="300"/>
    </row>
    <row r="98" spans="1:19" x14ac:dyDescent="0.3">
      <c r="A98" s="36">
        <f t="shared" si="1"/>
        <v>96</v>
      </c>
      <c r="B98" s="22"/>
      <c r="C98" s="70"/>
      <c r="D98" s="67"/>
      <c r="E98" s="6"/>
      <c r="F98" s="30"/>
      <c r="G98" s="73"/>
      <c r="H98" s="80"/>
      <c r="I98" s="11"/>
      <c r="J98" s="24"/>
      <c r="K98" s="22"/>
      <c r="L98" s="23"/>
      <c r="M98" s="23"/>
      <c r="N98" s="24"/>
      <c r="O98" s="55"/>
      <c r="P98" s="3"/>
      <c r="Q98" s="3"/>
      <c r="R98" s="24"/>
      <c r="S98" s="300"/>
    </row>
    <row r="99" spans="1:19" x14ac:dyDescent="0.3">
      <c r="A99" s="36">
        <f t="shared" si="1"/>
        <v>97</v>
      </c>
      <c r="B99" s="22"/>
      <c r="C99" s="70"/>
      <c r="D99" s="67"/>
      <c r="E99" s="6"/>
      <c r="F99" s="30"/>
      <c r="G99" s="73"/>
      <c r="H99" s="80"/>
      <c r="I99" s="11"/>
      <c r="J99" s="24"/>
      <c r="K99" s="22"/>
      <c r="L99" s="23"/>
      <c r="M99" s="23"/>
      <c r="N99" s="24"/>
      <c r="O99" s="55"/>
      <c r="P99" s="3"/>
      <c r="Q99" s="3"/>
      <c r="R99" s="24"/>
      <c r="S99" s="300"/>
    </row>
    <row r="100" spans="1:19" x14ac:dyDescent="0.3">
      <c r="A100" s="36">
        <f t="shared" si="1"/>
        <v>98</v>
      </c>
      <c r="B100" s="22"/>
      <c r="C100" s="70"/>
      <c r="D100" s="67"/>
      <c r="E100" s="6"/>
      <c r="F100" s="30"/>
      <c r="G100" s="73"/>
      <c r="H100" s="80"/>
      <c r="I100" s="11"/>
      <c r="J100" s="24"/>
      <c r="K100" s="22"/>
      <c r="L100" s="23"/>
      <c r="M100" s="23"/>
      <c r="N100" s="24"/>
      <c r="O100" s="55"/>
      <c r="P100" s="3"/>
      <c r="Q100" s="3"/>
      <c r="R100" s="24"/>
      <c r="S100" s="300"/>
    </row>
    <row r="101" spans="1:19" x14ac:dyDescent="0.3">
      <c r="A101" s="36">
        <f t="shared" si="1"/>
        <v>99</v>
      </c>
      <c r="B101" s="22"/>
      <c r="C101" s="70"/>
      <c r="D101" s="67"/>
      <c r="E101" s="6"/>
      <c r="F101" s="30"/>
      <c r="G101" s="73"/>
      <c r="H101" s="80"/>
      <c r="I101" s="11"/>
      <c r="J101" s="24"/>
      <c r="K101" s="22"/>
      <c r="L101" s="23"/>
      <c r="M101" s="23"/>
      <c r="N101" s="24"/>
      <c r="O101" s="55"/>
      <c r="P101" s="3"/>
      <c r="Q101" s="3"/>
      <c r="R101" s="24"/>
      <c r="S101" s="300"/>
    </row>
    <row r="102" spans="1:19" ht="15" thickBot="1" x14ac:dyDescent="0.35">
      <c r="A102" s="37">
        <f t="shared" si="1"/>
        <v>100</v>
      </c>
      <c r="B102" s="25"/>
      <c r="C102" s="71"/>
      <c r="D102" s="68"/>
      <c r="E102" s="14"/>
      <c r="F102" s="79"/>
      <c r="G102" s="75"/>
      <c r="H102" s="81"/>
      <c r="I102" s="13"/>
      <c r="J102" s="28"/>
      <c r="K102" s="25"/>
      <c r="L102" s="26"/>
      <c r="M102" s="26"/>
      <c r="N102" s="28"/>
      <c r="O102" s="56"/>
      <c r="P102" s="27"/>
      <c r="Q102" s="27"/>
      <c r="R102" s="28"/>
      <c r="S102" s="301"/>
    </row>
    <row r="105" spans="1:19" ht="15" customHeight="1" x14ac:dyDescent="0.3">
      <c r="A105" s="266" t="s">
        <v>25</v>
      </c>
      <c r="B105" s="266"/>
    </row>
    <row r="106" spans="1:19" ht="15" customHeight="1" x14ac:dyDescent="0.3">
      <c r="A106" s="266"/>
      <c r="B106" s="266"/>
    </row>
  </sheetData>
  <mergeCells count="9">
    <mergeCell ref="A105:B106"/>
    <mergeCell ref="S1:S102"/>
    <mergeCell ref="A1:A2"/>
    <mergeCell ref="G1:H1"/>
    <mergeCell ref="I1:J1"/>
    <mergeCell ref="K1:N1"/>
    <mergeCell ref="O1:R1"/>
    <mergeCell ref="D1:F1"/>
    <mergeCell ref="B1:C1"/>
  </mergeCells>
  <conditionalFormatting sqref="C3:D102">
    <cfRule type="expression" dxfId="39" priority="1">
      <formula>$B3=""</formula>
    </cfRule>
  </conditionalFormatting>
  <conditionalFormatting sqref="E3:E102">
    <cfRule type="expression" dxfId="38" priority="63">
      <formula>D3=""</formula>
    </cfRule>
  </conditionalFormatting>
  <conditionalFormatting sqref="F3:F102">
    <cfRule type="expression" dxfId="37" priority="32">
      <formula>D3=""</formula>
    </cfRule>
  </conditionalFormatting>
  <conditionalFormatting sqref="G3:G102">
    <cfRule type="expression" dxfId="36" priority="74">
      <formula>B3=""</formula>
    </cfRule>
  </conditionalFormatting>
  <conditionalFormatting sqref="I4:J102 H3:H102">
    <cfRule type="expression" dxfId="34" priority="17">
      <formula>B3=""</formula>
    </cfRule>
  </conditionalFormatting>
  <conditionalFormatting sqref="K3:K102">
    <cfRule type="expression" dxfId="32" priority="76">
      <formula>$B3=""</formula>
    </cfRule>
  </conditionalFormatting>
  <conditionalFormatting sqref="L3:L102">
    <cfRule type="expression" dxfId="29" priority="26">
      <formula>K3="Yes"</formula>
    </cfRule>
  </conditionalFormatting>
  <conditionalFormatting sqref="M3:M102">
    <cfRule type="expression" dxfId="28" priority="25">
      <formula>K3="No"</formula>
    </cfRule>
  </conditionalFormatting>
  <conditionalFormatting sqref="N3:N102">
    <cfRule type="expression" dxfId="27" priority="24">
      <formula>K3="No"</formula>
    </cfRule>
  </conditionalFormatting>
  <hyperlinks>
    <hyperlink ref="A105:B106" location="Main!A1" display="Back to Main Tab" xr:uid="{8C102DA1-A6F3-4863-A564-DCF051E05E4D}"/>
  </hyperlinks>
  <pageMargins left="0.7" right="0.7" top="0.75" bottom="0.75" header="0.3" footer="0.3"/>
  <pageSetup orientation="portrait" horizontalDpi="1200" verticalDpi="1200" r:id="rId1"/>
  <extLst>
    <ext xmlns:x14="http://schemas.microsoft.com/office/spreadsheetml/2009/9/main" uri="{78C0D931-6437-407d-A8EE-F0AAD7539E65}">
      <x14:conditionalFormattings>
        <x14:conditionalFormatting xmlns:xm="http://schemas.microsoft.com/office/excel/2006/main">
          <x14:cfRule type="expression" priority="13" id="{76E2F1BD-7234-4678-A727-DEFB5A4BEFD6}">
            <xm:f>$H3=List!$F$30</xm:f>
            <x14:dxf>
              <fill>
                <patternFill>
                  <bgColor theme="0" tint="-0.14996795556505021"/>
                </patternFill>
              </fill>
            </x14:dxf>
          </x14:cfRule>
          <xm:sqref>I3:I102</xm:sqref>
        </x14:conditionalFormatting>
        <x14:conditionalFormatting xmlns:xm="http://schemas.microsoft.com/office/excel/2006/main">
          <x14:cfRule type="expression" priority="12" id="{DF62DFD7-AAFD-45EB-B25F-15F02694F5DD}">
            <xm:f>H3=List!$F$31</xm:f>
            <x14:dxf>
              <font>
                <color rgb="FF006100"/>
              </font>
              <fill>
                <patternFill>
                  <bgColor rgb="FFC6EFCE"/>
                </patternFill>
              </fill>
            </x14:dxf>
          </x14:cfRule>
          <xm:sqref>J3:J102</xm:sqref>
        </x14:conditionalFormatting>
        <x14:conditionalFormatting xmlns:xm="http://schemas.microsoft.com/office/excel/2006/main">
          <x14:cfRule type="expression" priority="81" id="{F6F8A02C-8FDC-4477-84F8-8195725FD8EE}">
            <xm:f>B3=List!$D$8</xm:f>
            <x14:dxf>
              <fill>
                <patternFill>
                  <bgColor theme="0"/>
                </patternFill>
              </fill>
            </x14:dxf>
          </x14:cfRule>
          <x14:cfRule type="expression" priority="82" id="{3111B202-91FD-4119-A5D4-4D2A24264E46}">
            <xm:f>B3=List!$D$7</xm:f>
            <x14:dxf>
              <fill>
                <patternFill>
                  <bgColor theme="0"/>
                </patternFill>
              </fill>
            </x14:dxf>
          </x14:cfRule>
          <xm:sqref>K3:K102</xm:sqref>
        </x14:conditionalFormatting>
        <x14:conditionalFormatting xmlns:xm="http://schemas.microsoft.com/office/excel/2006/main">
          <x14:cfRule type="expression" priority="77" id="{299079AD-CFCD-4F8F-BEC5-2DB47DCB7D4F}">
            <xm:f>B3=List!$D$19</xm:f>
            <x14:dxf>
              <fill>
                <patternFill>
                  <bgColor theme="0" tint="-0.14996795556505021"/>
                </patternFill>
              </fill>
            </x14:dxf>
          </x14:cfRule>
          <xm:sqref>O3:O102</xm:sqref>
        </x14:conditionalFormatting>
        <x14:conditionalFormatting xmlns:xm="http://schemas.microsoft.com/office/excel/2006/main">
          <x14:cfRule type="expression" priority="78" id="{20BC78CF-86B5-4C8E-9B53-ECC9690456E9}">
            <xm:f>B3=List!$D$17</xm:f>
            <x14:dxf>
              <font>
                <color rgb="FF006100"/>
              </font>
              <fill>
                <patternFill>
                  <bgColor rgb="FFC6EFCE"/>
                </patternFill>
              </fill>
            </x14:dxf>
          </x14:cfRule>
          <xm:sqref>P3:P102</xm:sqref>
        </x14:conditionalFormatting>
        <x14:conditionalFormatting xmlns:xm="http://schemas.microsoft.com/office/excel/2006/main">
          <x14:cfRule type="expression" priority="79" id="{25568C4A-7A72-4413-91ED-FCDD59D36E7A}">
            <xm:f>B3=List!$D$22</xm:f>
            <x14:dxf>
              <font>
                <color rgb="FF006100"/>
              </font>
              <fill>
                <patternFill>
                  <bgColor rgb="FFC6EFCE"/>
                </patternFill>
              </fill>
            </x14:dxf>
          </x14:cfRule>
          <xm:sqref>Q3:Q102</xm:sqref>
        </x14:conditionalFormatting>
        <x14:conditionalFormatting xmlns:xm="http://schemas.microsoft.com/office/excel/2006/main">
          <x14:cfRule type="expression" priority="80" id="{8C1B11D2-3AA0-47BE-9EA2-3CF030DBDC14}">
            <xm:f>B3=List!$D$22</xm:f>
            <x14:dxf>
              <font>
                <color rgb="FF006100"/>
              </font>
              <fill>
                <patternFill>
                  <bgColor rgb="FFC6EFCE"/>
                </patternFill>
              </fill>
            </x14:dxf>
          </x14:cfRule>
          <xm:sqref>R3:R102</xm:sqref>
        </x14:conditionalFormatting>
      </x14:conditionalFormattings>
    </ext>
    <ext xmlns:x14="http://schemas.microsoft.com/office/spreadsheetml/2009/9/main" uri="{CCE6A557-97BC-4b89-ADB6-D9C93CAAB3DF}">
      <x14:dataValidations xmlns:xm="http://schemas.microsoft.com/office/excel/2006/main" count="9">
        <x14:dataValidation type="list" allowBlank="1" showInputMessage="1" showErrorMessage="1" xr:uid="{7BC8AB97-19FB-40AB-9A97-51E8D7A0A762}">
          <x14:formula1>
            <xm:f>List!$B$5:$B$13</xm:f>
          </x14:formula1>
          <xm:sqref>J3:J102</xm:sqref>
        </x14:dataValidation>
        <x14:dataValidation type="list" allowBlank="1" showInputMessage="1" showErrorMessage="1" xr:uid="{A2343974-7144-421A-A74F-A8AB15CB0BEC}">
          <x14:formula1>
            <xm:f>List!$F$30:$F$34</xm:f>
          </x14:formula1>
          <xm:sqref>H3:H102</xm:sqref>
        </x14:dataValidation>
        <x14:dataValidation type="list" allowBlank="1" showInputMessage="1" showErrorMessage="1" xr:uid="{AD9EB19F-1B36-46D5-999F-8B67FCEDC4BC}">
          <x14:formula1>
            <xm:f>List!$F$13:$F$26</xm:f>
          </x14:formula1>
          <xm:sqref>G3:G102</xm:sqref>
        </x14:dataValidation>
        <x14:dataValidation type="list" allowBlank="1" showInputMessage="1" showErrorMessage="1" xr:uid="{37E1AAA5-57E2-4443-916D-2157D23E202F}">
          <x14:formula1>
            <xm:f>List!$F$8:$F$9</xm:f>
          </x14:formula1>
          <xm:sqref>R3:R102</xm:sqref>
        </x14:dataValidation>
        <x14:dataValidation type="list" allowBlank="1" showInputMessage="1" showErrorMessage="1" xr:uid="{349C421C-C73E-4DE7-94B4-AAE8C17F4415}">
          <x14:formula1>
            <xm:f>List!$F$2:$F$4</xm:f>
          </x14:formula1>
          <xm:sqref>Q3:Q102</xm:sqref>
        </x14:dataValidation>
        <x14:dataValidation type="list" allowBlank="1" showInputMessage="1" showErrorMessage="1" xr:uid="{C104D12C-9B67-4AB4-BDD8-C1975BD781E9}">
          <x14:formula1>
            <xm:f>List!$B$16:$B$17</xm:f>
          </x14:formula1>
          <xm:sqref>P3:P102 K3:K102</xm:sqref>
        </x14:dataValidation>
        <x14:dataValidation type="list" allowBlank="1" showInputMessage="1" showErrorMessage="1" xr:uid="{CAC2BB74-FC76-499D-BD52-2655C127DF79}">
          <x14:formula1>
            <xm:f>List!$D$25:$D$36</xm:f>
          </x14:formula1>
          <xm:sqref>E3:E102</xm:sqref>
        </x14:dataValidation>
        <x14:dataValidation type="list" allowBlank="1" showInputMessage="1" showErrorMessage="1" xr:uid="{F24AB797-82D7-4846-9C61-1285B73FF256}">
          <x14:formula1>
            <xm:f>List!$D$2:$D$3</xm:f>
          </x14:formula1>
          <xm:sqref>D3:D102</xm:sqref>
        </x14:dataValidation>
        <x14:dataValidation type="list" allowBlank="1" showInputMessage="1" showErrorMessage="1" xr:uid="{5271A7AA-CBCF-4E02-9D87-87DC0CF8DD5A}">
          <x14:formula1>
            <xm:f>List!$D$14:$D$22</xm:f>
          </x14:formula1>
          <xm:sqref>B3:B102</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C62A53-1AD6-4B10-9034-1ACB877E258F}">
  <dimension ref="A1:R43"/>
  <sheetViews>
    <sheetView workbookViewId="0">
      <selection sqref="A1:A2"/>
    </sheetView>
  </sheetViews>
  <sheetFormatPr defaultRowHeight="14.4" x14ac:dyDescent="0.3"/>
  <cols>
    <col min="1" max="1" width="36.6640625" customWidth="1"/>
    <col min="2" max="2" width="28.109375" bestFit="1" customWidth="1"/>
    <col min="3" max="3" width="51.33203125" bestFit="1" customWidth="1"/>
    <col min="4" max="4" width="21.88671875" customWidth="1"/>
    <col min="5" max="5" width="21" bestFit="1" customWidth="1"/>
    <col min="6" max="6" width="35.88671875" customWidth="1"/>
    <col min="7" max="7" width="21.5546875" customWidth="1"/>
    <col min="8" max="8" width="16.33203125" customWidth="1"/>
    <col min="9" max="9" width="0" hidden="1" customWidth="1"/>
    <col min="10" max="10" width="13.6640625" customWidth="1"/>
    <col min="11" max="11" width="20.109375" customWidth="1"/>
    <col min="12" max="12" width="9.5546875" bestFit="1" customWidth="1"/>
    <col min="13" max="13" width="8.33203125" hidden="1" customWidth="1"/>
    <col min="15" max="15" width="8.88671875" hidden="1" customWidth="1"/>
    <col min="16" max="17" width="0" hidden="1" customWidth="1"/>
  </cols>
  <sheetData>
    <row r="1" spans="1:18" ht="21.6" thickBot="1" x14ac:dyDescent="0.45">
      <c r="A1" s="308" t="s">
        <v>155</v>
      </c>
      <c r="H1" s="307" t="s">
        <v>156</v>
      </c>
      <c r="I1" s="307"/>
      <c r="J1" s="307"/>
      <c r="K1" s="307"/>
      <c r="L1" s="307"/>
      <c r="M1" s="307"/>
      <c r="N1" s="307"/>
      <c r="R1" s="280" t="s">
        <v>157</v>
      </c>
    </row>
    <row r="2" spans="1:18" s="7" customFormat="1" ht="63" thickBot="1" x14ac:dyDescent="0.35">
      <c r="A2" s="309"/>
      <c r="B2" s="99" t="str">
        <f>"Does "&amp;Main!B2&amp;" incorporate this practice in the commute to work program?"</f>
        <v>Does  incorporate this practice in the commute to work program?</v>
      </c>
      <c r="C2" s="58" t="s">
        <v>56</v>
      </c>
      <c r="D2" s="93" t="s">
        <v>59</v>
      </c>
      <c r="E2" s="103" t="s">
        <v>60</v>
      </c>
      <c r="F2" s="58" t="s">
        <v>385</v>
      </c>
      <c r="G2" s="103" t="s">
        <v>386</v>
      </c>
      <c r="H2" s="58" t="s">
        <v>158</v>
      </c>
      <c r="I2" s="137" t="s">
        <v>159</v>
      </c>
      <c r="J2" s="93" t="s">
        <v>160</v>
      </c>
      <c r="K2" s="103" t="s">
        <v>161</v>
      </c>
      <c r="L2" s="58" t="s">
        <v>162</v>
      </c>
      <c r="M2" s="137" t="s">
        <v>163</v>
      </c>
      <c r="N2" s="94" t="s">
        <v>164</v>
      </c>
      <c r="O2" s="128" t="s">
        <v>165</v>
      </c>
      <c r="R2" s="281"/>
    </row>
    <row r="3" spans="1:18" ht="15" thickBot="1" x14ac:dyDescent="0.35">
      <c r="A3" s="35" t="s">
        <v>166</v>
      </c>
      <c r="B3" s="153"/>
      <c r="C3" s="196"/>
      <c r="D3" s="33"/>
      <c r="E3" s="34"/>
      <c r="F3" s="18"/>
      <c r="G3" s="127"/>
      <c r="H3" s="18"/>
      <c r="I3" s="20" t="str">
        <f>IF(H3=List!D$7,22.6,IF(H3=List!D$8,25,""))</f>
        <v/>
      </c>
      <c r="J3" s="20"/>
      <c r="K3" s="127"/>
      <c r="L3" s="8"/>
      <c r="M3" s="33">
        <f>IF(L3=List!D$7,6.6,IF(L3=List!D$8,7.3,0))</f>
        <v>0</v>
      </c>
      <c r="N3" s="34"/>
      <c r="O3" s="129" t="str">
        <f>IF(L3="","",14797)</f>
        <v/>
      </c>
      <c r="R3" s="281"/>
    </row>
    <row r="4" spans="1:18" ht="15" thickBot="1" x14ac:dyDescent="0.35">
      <c r="A4" s="36" t="s">
        <v>167</v>
      </c>
      <c r="B4" s="154"/>
      <c r="C4" s="72"/>
      <c r="D4" s="3"/>
      <c r="E4" s="24"/>
      <c r="F4" s="22"/>
      <c r="G4" s="53"/>
      <c r="H4" s="22"/>
      <c r="I4" s="3" t="str">
        <f>IF(H4=List!D$7,22.6,IF(H4=List!D$8,25,""))</f>
        <v/>
      </c>
      <c r="J4" s="3"/>
      <c r="K4" s="53"/>
      <c r="L4" s="11"/>
      <c r="M4" s="3">
        <f>IF(L4=List!D$7,6.6,IF(L4=List!D$8,7.3,0))</f>
        <v>0</v>
      </c>
      <c r="N4" s="24"/>
      <c r="O4" s="129" t="str">
        <f t="shared" ref="O4:O11" si="0">IF(L4="","",14797)</f>
        <v/>
      </c>
      <c r="R4" s="281"/>
    </row>
    <row r="5" spans="1:18" ht="15" thickBot="1" x14ac:dyDescent="0.35">
      <c r="A5" s="36" t="s">
        <v>168</v>
      </c>
      <c r="B5" s="154"/>
      <c r="C5" s="72"/>
      <c r="D5" s="3"/>
      <c r="E5" s="24"/>
      <c r="F5" s="22"/>
      <c r="G5" s="53"/>
      <c r="H5" s="22"/>
      <c r="I5" s="3" t="str">
        <f>IF(H5=List!D$7,22.6,IF(H5=List!D$8,25,""))</f>
        <v/>
      </c>
      <c r="J5" s="3"/>
      <c r="K5" s="53"/>
      <c r="L5" s="11"/>
      <c r="M5" s="3">
        <f>IF(L5=List!D$7,6.6,IF(L5=List!D$8,7.3,0))</f>
        <v>0</v>
      </c>
      <c r="N5" s="24"/>
      <c r="O5" s="129" t="str">
        <f t="shared" si="0"/>
        <v/>
      </c>
      <c r="R5" s="281"/>
    </row>
    <row r="6" spans="1:18" ht="15" thickBot="1" x14ac:dyDescent="0.35">
      <c r="A6" s="36" t="s">
        <v>169</v>
      </c>
      <c r="B6" s="154"/>
      <c r="C6" s="72"/>
      <c r="D6" s="3"/>
      <c r="E6" s="24"/>
      <c r="F6" s="22"/>
      <c r="G6" s="53"/>
      <c r="H6" s="22"/>
      <c r="I6" s="3" t="str">
        <f>IF(H6=List!D$7,22.6,IF(H6=List!D$8,25,""))</f>
        <v/>
      </c>
      <c r="J6" s="3"/>
      <c r="K6" s="53"/>
      <c r="L6" s="11"/>
      <c r="M6" s="3">
        <f>IF(L6=List!D$7,6.6,IF(L6=List!D$8,7.3,0))</f>
        <v>0</v>
      </c>
      <c r="N6" s="24"/>
      <c r="O6" s="129" t="str">
        <f t="shared" si="0"/>
        <v/>
      </c>
      <c r="R6" s="281"/>
    </row>
    <row r="7" spans="1:18" ht="15" thickBot="1" x14ac:dyDescent="0.35">
      <c r="A7" s="36" t="s">
        <v>170</v>
      </c>
      <c r="B7" s="154"/>
      <c r="C7" s="72"/>
      <c r="D7" s="3"/>
      <c r="E7" s="24"/>
      <c r="F7" s="22"/>
      <c r="G7" s="53"/>
      <c r="H7" s="22"/>
      <c r="I7" s="3" t="str">
        <f>IF(H7=List!D$7,22.6,IF(H7=List!D$8,25,""))</f>
        <v/>
      </c>
      <c r="J7" s="3"/>
      <c r="K7" s="53"/>
      <c r="L7" s="22"/>
      <c r="M7" s="3">
        <f>IF(L7=List!D$7,6.6,IF(L7=List!D$8,7.3,0))</f>
        <v>0</v>
      </c>
      <c r="N7" s="24"/>
      <c r="O7" s="129" t="str">
        <f t="shared" si="0"/>
        <v/>
      </c>
      <c r="R7" s="281"/>
    </row>
    <row r="8" spans="1:18" ht="15" thickBot="1" x14ac:dyDescent="0.35">
      <c r="A8" s="36" t="s">
        <v>171</v>
      </c>
      <c r="B8" s="154"/>
      <c r="C8" s="72"/>
      <c r="D8" s="3"/>
      <c r="E8" s="24"/>
      <c r="F8" s="22"/>
      <c r="G8" s="53"/>
      <c r="H8" s="22"/>
      <c r="I8" s="3" t="str">
        <f>IF(H8=List!D$7,22.6,IF(H8=List!D$8,25,""))</f>
        <v/>
      </c>
      <c r="J8" s="3"/>
      <c r="K8" s="53"/>
      <c r="L8" s="11"/>
      <c r="M8" s="3">
        <f>IF(L8=List!D$7,6.6,IF(L8=List!D$8,7.3,0))</f>
        <v>0</v>
      </c>
      <c r="N8" s="24"/>
      <c r="O8" s="129" t="str">
        <f t="shared" si="0"/>
        <v/>
      </c>
      <c r="R8" s="281"/>
    </row>
    <row r="9" spans="1:18" ht="15" thickBot="1" x14ac:dyDescent="0.35">
      <c r="A9" s="36" t="s">
        <v>172</v>
      </c>
      <c r="B9" s="154"/>
      <c r="C9" s="72"/>
      <c r="D9" s="3"/>
      <c r="E9" s="24"/>
      <c r="F9" s="22"/>
      <c r="G9" s="53"/>
      <c r="H9" s="22"/>
      <c r="I9" s="3" t="str">
        <f>IF(H9=List!D$7,22.6,IF(H9=List!D$8,25,""))</f>
        <v/>
      </c>
      <c r="J9" s="3"/>
      <c r="K9" s="53"/>
      <c r="L9" s="11"/>
      <c r="M9" s="3">
        <f>IF(L9=List!D$7,6.6,IF(L9=List!D$8,7.3,0))</f>
        <v>0</v>
      </c>
      <c r="N9" s="24"/>
      <c r="O9" s="129" t="str">
        <f t="shared" si="0"/>
        <v/>
      </c>
      <c r="R9" s="281"/>
    </row>
    <row r="10" spans="1:18" ht="15" thickBot="1" x14ac:dyDescent="0.35">
      <c r="A10" s="36" t="s">
        <v>173</v>
      </c>
      <c r="B10" s="154"/>
      <c r="C10" s="72"/>
      <c r="D10" s="3"/>
      <c r="E10" s="24"/>
      <c r="F10" s="22"/>
      <c r="G10" s="53"/>
      <c r="H10" s="22"/>
      <c r="I10" s="3" t="str">
        <f>IF(H10=List!D$7,22.6,IF(H10=List!D$8,25,""))</f>
        <v/>
      </c>
      <c r="J10" s="3"/>
      <c r="K10" s="53"/>
      <c r="L10" s="11"/>
      <c r="M10" s="3">
        <f>IF(L10=List!D$7,6.6,IF(L10=List!D$8,7.3,0))</f>
        <v>0</v>
      </c>
      <c r="N10" s="24"/>
      <c r="O10" s="129" t="str">
        <f t="shared" si="0"/>
        <v/>
      </c>
      <c r="R10" s="281"/>
    </row>
    <row r="11" spans="1:18" ht="15" thickBot="1" x14ac:dyDescent="0.35">
      <c r="A11" s="37" t="s">
        <v>174</v>
      </c>
      <c r="B11" s="155"/>
      <c r="C11" s="197"/>
      <c r="D11" s="27"/>
      <c r="E11" s="28"/>
      <c r="F11" s="25"/>
      <c r="G11" s="54"/>
      <c r="H11" s="25"/>
      <c r="I11" s="27" t="str">
        <f>IF(H11=List!D$7,22.6,IF(H11=List!D$8,25,""))</f>
        <v/>
      </c>
      <c r="J11" s="27"/>
      <c r="K11" s="54"/>
      <c r="L11" s="13"/>
      <c r="M11" s="27">
        <f>IF(L11=List!D$7,6.6,IF(L11=List!D$8,7.3,0))</f>
        <v>0</v>
      </c>
      <c r="N11" s="28"/>
      <c r="O11" s="130" t="str">
        <f t="shared" si="0"/>
        <v/>
      </c>
      <c r="R11" s="282"/>
    </row>
    <row r="12" spans="1:18" x14ac:dyDescent="0.3">
      <c r="C12" s="126"/>
    </row>
    <row r="13" spans="1:18" ht="15" thickBot="1" x14ac:dyDescent="0.35">
      <c r="C13" s="126"/>
    </row>
    <row r="14" spans="1:18" ht="78" thickBot="1" x14ac:dyDescent="0.55000000000000004">
      <c r="A14" s="193" t="s">
        <v>175</v>
      </c>
      <c r="B14" s="58" t="s">
        <v>385</v>
      </c>
      <c r="C14" s="94" t="s">
        <v>386</v>
      </c>
      <c r="D14" s="58" t="s">
        <v>158</v>
      </c>
      <c r="E14" s="93" t="s">
        <v>160</v>
      </c>
      <c r="F14" s="94" t="s">
        <v>161</v>
      </c>
      <c r="G14" s="280" t="s">
        <v>176</v>
      </c>
      <c r="O14" s="66" t="s">
        <v>177</v>
      </c>
      <c r="P14" s="132" t="s">
        <v>178</v>
      </c>
      <c r="Q14" s="132" t="s">
        <v>179</v>
      </c>
    </row>
    <row r="15" spans="1:18" x14ac:dyDescent="0.3">
      <c r="A15" s="134" t="str">
        <f>IF('On Road Fleet'!Y3=1,'On Road Fleet'!E3&amp;" "&amp;'On Road Fleet'!B3&amp;" "&amp;'On Road Fleet'!C3&amp;" "&amp;'On Road Fleet'!D3,"")</f>
        <v/>
      </c>
      <c r="B15" s="31"/>
      <c r="C15" s="34"/>
      <c r="D15" s="31"/>
      <c r="E15" s="33"/>
      <c r="F15" s="34"/>
      <c r="G15" s="281"/>
      <c r="O15" s="8" t="str">
        <f>IF(D15="","",IF(D15=List!D$7,VMT!P15,Q15))</f>
        <v/>
      </c>
      <c r="P15" s="33" t="str">
        <f>IF($D15=List!$D$7,LOOKUP('On Road Fleet'!$D3,List!$N$13:$N$19,List!$O$13:$O$19),"")</f>
        <v/>
      </c>
      <c r="Q15" s="34" t="str">
        <f>IF(D15=List!$D$8,LOOKUP('On Road Fleet'!$D$3,List!N$23:N29,List!O$23:O$29),"")</f>
        <v/>
      </c>
    </row>
    <row r="16" spans="1:18" x14ac:dyDescent="0.3">
      <c r="A16" s="135" t="str">
        <f>IF('On Road Fleet'!Y4=1,'On Road Fleet'!E4&amp;" "&amp;'On Road Fleet'!B4&amp;" "&amp;'On Road Fleet'!C4&amp;" "&amp;'On Road Fleet'!D4,"")</f>
        <v/>
      </c>
      <c r="B16" s="22"/>
      <c r="C16" s="24"/>
      <c r="D16" s="22"/>
      <c r="E16" s="3"/>
      <c r="F16" s="24"/>
      <c r="G16" s="281"/>
      <c r="O16" s="11" t="str">
        <f>IF(D16="","",IF(D16=List!D$7,VMT!P16,Q16))</f>
        <v/>
      </c>
      <c r="P16" s="3" t="str">
        <f>IF($D16=List!$D$7,LOOKUP('On Road Fleet'!$D4,List!$N$13:$N$19,List!$O$13:$O$19),"")</f>
        <v/>
      </c>
      <c r="Q16" s="24" t="str">
        <f>IF(D16=List!$D$8,LOOKUP('On Road Fleet'!$D$3,List!N$23:N30,List!O$23:O$29),"")</f>
        <v/>
      </c>
    </row>
    <row r="17" spans="1:17" x14ac:dyDescent="0.3">
      <c r="A17" s="135" t="str">
        <f>IF('On Road Fleet'!Y5=1,'On Road Fleet'!E5&amp;" "&amp;'On Road Fleet'!B5&amp;" "&amp;'On Road Fleet'!C5&amp;" "&amp;'On Road Fleet'!D5,"")</f>
        <v/>
      </c>
      <c r="B17" s="22"/>
      <c r="C17" s="24"/>
      <c r="D17" s="22"/>
      <c r="E17" s="3"/>
      <c r="F17" s="24"/>
      <c r="G17" s="281"/>
      <c r="O17" s="11" t="str">
        <f>IF(D17="","",IF(D17=List!D$7,VMT!P17,Q17))</f>
        <v/>
      </c>
      <c r="P17" s="3" t="str">
        <f>IF($D17=List!$D$7,LOOKUP('On Road Fleet'!$D5,List!$N$13:$N$19,List!$O$13:$O$19),"")</f>
        <v/>
      </c>
      <c r="Q17" s="24" t="str">
        <f>IF(D17=List!$D$8,LOOKUP('On Road Fleet'!$D$3,List!N$23:N31,List!O$23:O$29),"")</f>
        <v/>
      </c>
    </row>
    <row r="18" spans="1:17" x14ac:dyDescent="0.3">
      <c r="A18" s="135" t="str">
        <f>IF('On Road Fleet'!Y6=1,'On Road Fleet'!E6&amp;" "&amp;'On Road Fleet'!B6&amp;" "&amp;'On Road Fleet'!C6&amp;" "&amp;'On Road Fleet'!D6,"")</f>
        <v/>
      </c>
      <c r="B18" s="22"/>
      <c r="C18" s="24"/>
      <c r="D18" s="22"/>
      <c r="E18" s="3"/>
      <c r="F18" s="24"/>
      <c r="G18" s="281"/>
      <c r="O18" s="11" t="str">
        <f>IF(D18="","",IF(D18=List!D$7,VMT!P18,Q18))</f>
        <v/>
      </c>
      <c r="P18" s="3" t="str">
        <f>IF($D18=List!$D$7,LOOKUP('On Road Fleet'!$D6,List!$N$13:$N$19,List!$O$13:$O$19),"")</f>
        <v/>
      </c>
      <c r="Q18" s="24" t="str">
        <f>IF(D18=List!$D$8,LOOKUP('On Road Fleet'!$D$3,List!N$23:N32,List!O$23:O$29),"")</f>
        <v/>
      </c>
    </row>
    <row r="19" spans="1:17" x14ac:dyDescent="0.3">
      <c r="A19" s="135" t="str">
        <f>IF('On Road Fleet'!Y7=1,'On Road Fleet'!E7&amp;" "&amp;'On Road Fleet'!B7&amp;" "&amp;'On Road Fleet'!C7&amp;" "&amp;'On Road Fleet'!D7,"")</f>
        <v/>
      </c>
      <c r="B19" s="22"/>
      <c r="C19" s="24"/>
      <c r="D19" s="22"/>
      <c r="E19" s="3"/>
      <c r="F19" s="24"/>
      <c r="G19" s="281"/>
      <c r="O19" s="11" t="str">
        <f>IF(D19="","",IF(D19=List!D$7,VMT!P19,Q19))</f>
        <v/>
      </c>
      <c r="P19" s="3" t="str">
        <f>IF($D19=List!$D$7,LOOKUP('On Road Fleet'!$D7,List!$N$13:$N$19,List!$O$13:$O$19),"")</f>
        <v/>
      </c>
      <c r="Q19" s="24" t="str">
        <f>IF(D19=List!$D$8,LOOKUP('On Road Fleet'!$D$3,List!N$23:N33,List!O$23:O$29),"")</f>
        <v/>
      </c>
    </row>
    <row r="20" spans="1:17" x14ac:dyDescent="0.3">
      <c r="A20" s="135" t="str">
        <f>IF('On Road Fleet'!Y8=1,'On Road Fleet'!E8&amp;" "&amp;'On Road Fleet'!B8&amp;" "&amp;'On Road Fleet'!C8&amp;" "&amp;'On Road Fleet'!D8,"")</f>
        <v/>
      </c>
      <c r="B20" s="22"/>
      <c r="C20" s="24"/>
      <c r="D20" s="22"/>
      <c r="E20" s="3"/>
      <c r="F20" s="24"/>
      <c r="G20" s="281"/>
      <c r="O20" s="11" t="str">
        <f>IF(D20="","",IF(D20=List!D$7,VMT!P20,Q20))</f>
        <v/>
      </c>
      <c r="P20" s="3" t="str">
        <f>IF($D20=List!$D$7,LOOKUP('On Road Fleet'!$D8,List!$N$13:$N$19,List!$O$13:$O$19),"")</f>
        <v/>
      </c>
      <c r="Q20" s="24" t="str">
        <f>IF(D20=List!$D$8,LOOKUP('On Road Fleet'!$D$3,List!N$23:N34,List!O$23:O$29),"")</f>
        <v/>
      </c>
    </row>
    <row r="21" spans="1:17" x14ac:dyDescent="0.3">
      <c r="A21" s="135" t="str">
        <f>IF('On Road Fleet'!Y9=1,'On Road Fleet'!E9&amp;" "&amp;'On Road Fleet'!B9&amp;" "&amp;'On Road Fleet'!C9&amp;" "&amp;'On Road Fleet'!D9,"")</f>
        <v/>
      </c>
      <c r="B21" s="22"/>
      <c r="C21" s="24"/>
      <c r="D21" s="22"/>
      <c r="E21" s="3"/>
      <c r="F21" s="24"/>
      <c r="G21" s="281"/>
      <c r="O21" s="11" t="str">
        <f>IF(D21="","",IF(D21=List!D$7,VMT!P21,Q21))</f>
        <v/>
      </c>
      <c r="P21" s="3" t="str">
        <f>IF($D21=List!$D$7,LOOKUP('On Road Fleet'!$D9,List!$N$13:$N$19,List!$O$13:$O$19),"")</f>
        <v/>
      </c>
      <c r="Q21" s="24" t="str">
        <f>IF(D21=List!$D$8,LOOKUP('On Road Fleet'!$D$3,List!N$23:N35,List!O$23:O$29),"")</f>
        <v/>
      </c>
    </row>
    <row r="22" spans="1:17" x14ac:dyDescent="0.3">
      <c r="A22" s="135" t="str">
        <f>IF('On Road Fleet'!Y10=1,'On Road Fleet'!E10&amp;" "&amp;'On Road Fleet'!B10&amp;" "&amp;'On Road Fleet'!C10&amp;" "&amp;'On Road Fleet'!D10,"")</f>
        <v/>
      </c>
      <c r="B22" s="22"/>
      <c r="C22" s="24"/>
      <c r="D22" s="22"/>
      <c r="E22" s="3"/>
      <c r="F22" s="24"/>
      <c r="G22" s="281"/>
      <c r="O22" s="11" t="str">
        <f>IF(D22="","",IF(D22=List!D$7,VMT!P22,Q22))</f>
        <v/>
      </c>
      <c r="P22" s="3" t="str">
        <f>IF($D22=List!$D$7,LOOKUP('On Road Fleet'!$D10,List!$N$13:$N$19,List!$O$13:$O$19),"")</f>
        <v/>
      </c>
      <c r="Q22" s="24" t="str">
        <f>IF(D22=List!$D$8,LOOKUP('On Road Fleet'!$D$3,List!N$23:N36,List!O$23:O$29),"")</f>
        <v/>
      </c>
    </row>
    <row r="23" spans="1:17" x14ac:dyDescent="0.3">
      <c r="A23" s="135" t="str">
        <f>IF('On Road Fleet'!Y11=1,'On Road Fleet'!E11&amp;" "&amp;'On Road Fleet'!B11&amp;" "&amp;'On Road Fleet'!C11&amp;" "&amp;'On Road Fleet'!D11,"")</f>
        <v/>
      </c>
      <c r="B23" s="22"/>
      <c r="C23" s="24"/>
      <c r="D23" s="22"/>
      <c r="E23" s="3"/>
      <c r="F23" s="24"/>
      <c r="G23" s="281"/>
      <c r="O23" s="11" t="str">
        <f>IF(D23="","",IF(D23=List!D$7,VMT!P23,Q23))</f>
        <v/>
      </c>
      <c r="P23" s="3" t="str">
        <f>IF($D23=List!$D$7,LOOKUP('On Road Fleet'!$D11,List!$N$13:$N$19,List!$O$13:$O$19),"")</f>
        <v/>
      </c>
      <c r="Q23" s="24" t="str">
        <f>IF(D23=List!$D$8,LOOKUP('On Road Fleet'!$D$3,List!N$23:N37,List!O$23:O$29),"")</f>
        <v/>
      </c>
    </row>
    <row r="24" spans="1:17" x14ac:dyDescent="0.3">
      <c r="A24" s="135" t="str">
        <f>IF('On Road Fleet'!Y12=1,'On Road Fleet'!E12&amp;" "&amp;'On Road Fleet'!B12&amp;" "&amp;'On Road Fleet'!C12&amp;" "&amp;'On Road Fleet'!D12,"")</f>
        <v/>
      </c>
      <c r="B24" s="22"/>
      <c r="C24" s="24"/>
      <c r="D24" s="22"/>
      <c r="E24" s="3"/>
      <c r="F24" s="24"/>
      <c r="G24" s="281"/>
      <c r="O24" s="11" t="str">
        <f>IF(D24="","",IF(D24=List!D$7,VMT!P24,Q24))</f>
        <v/>
      </c>
      <c r="P24" s="3" t="str">
        <f>IF($D24=List!$D$7,LOOKUP('On Road Fleet'!$D12,List!$N$13:$N$19,List!$O$13:$O$19),"")</f>
        <v/>
      </c>
      <c r="Q24" s="24" t="str">
        <f>IF(D24=List!$D$8,LOOKUP('On Road Fleet'!$D$3,List!N$23:N38,List!O$23:O$29),"")</f>
        <v/>
      </c>
    </row>
    <row r="25" spans="1:17" x14ac:dyDescent="0.3">
      <c r="A25" s="135" t="str">
        <f>IF('On Road Fleet'!Y13=1,'On Road Fleet'!E13&amp;" "&amp;'On Road Fleet'!B13&amp;" "&amp;'On Road Fleet'!C13&amp;" "&amp;'On Road Fleet'!D13,"")</f>
        <v/>
      </c>
      <c r="B25" s="22"/>
      <c r="C25" s="24"/>
      <c r="D25" s="22"/>
      <c r="E25" s="3"/>
      <c r="F25" s="24"/>
      <c r="G25" s="281"/>
      <c r="O25" s="11" t="str">
        <f>IF(D25="","",IF(D25=List!D$7,VMT!P25,Q25))</f>
        <v/>
      </c>
      <c r="P25" s="3" t="str">
        <f>IF($D25=List!$D$7,LOOKUP('On Road Fleet'!$D13,List!$N$13:$N$19,List!$O$13:$O$19),"")</f>
        <v/>
      </c>
      <c r="Q25" s="24" t="str">
        <f>IF(D25=List!$D$8,LOOKUP('On Road Fleet'!$D$3,List!N$23:N39,List!O$23:O$29),"")</f>
        <v/>
      </c>
    </row>
    <row r="26" spans="1:17" x14ac:dyDescent="0.3">
      <c r="A26" s="135" t="str">
        <f>IF('On Road Fleet'!Y14=1,'On Road Fleet'!E14&amp;" "&amp;'On Road Fleet'!B14&amp;" "&amp;'On Road Fleet'!C14&amp;" "&amp;'On Road Fleet'!D14,"")</f>
        <v/>
      </c>
      <c r="B26" s="22"/>
      <c r="C26" s="24"/>
      <c r="D26" s="22"/>
      <c r="E26" s="3"/>
      <c r="F26" s="24"/>
      <c r="G26" s="281"/>
      <c r="O26" s="11" t="str">
        <f>IF(D26="","",IF(D26=List!D$7,VMT!P26,Q26))</f>
        <v/>
      </c>
      <c r="P26" s="3" t="str">
        <f>IF($D26=List!$D$7,LOOKUP('On Road Fleet'!$D14,List!$N$13:$N$19,List!$O$13:$O$19),"")</f>
        <v/>
      </c>
      <c r="Q26" s="24" t="str">
        <f>IF(D26=List!$D$8,LOOKUP('On Road Fleet'!$D$3,List!N$23:N40,List!O$23:O$29),"")</f>
        <v/>
      </c>
    </row>
    <row r="27" spans="1:17" x14ac:dyDescent="0.3">
      <c r="A27" s="135" t="str">
        <f>IF('On Road Fleet'!Y15=1,'On Road Fleet'!E15&amp;" "&amp;'On Road Fleet'!B15&amp;" "&amp;'On Road Fleet'!C15&amp;" "&amp;'On Road Fleet'!D15,"")</f>
        <v/>
      </c>
      <c r="B27" s="22"/>
      <c r="C27" s="24"/>
      <c r="D27" s="22"/>
      <c r="E27" s="3"/>
      <c r="F27" s="24"/>
      <c r="G27" s="281"/>
      <c r="O27" s="11" t="str">
        <f>IF(D27="","",IF(D27=List!D$7,VMT!P27,Q27))</f>
        <v/>
      </c>
      <c r="P27" s="3" t="str">
        <f>IF($D27=List!$D$7,LOOKUP('On Road Fleet'!$D15,List!$N$13:$N$19,List!$O$13:$O$19),"")</f>
        <v/>
      </c>
      <c r="Q27" s="24" t="str">
        <f>IF(D27=List!$D$8,LOOKUP('On Road Fleet'!$D$3,List!N$23:N41,List!O$23:O$29),"")</f>
        <v/>
      </c>
    </row>
    <row r="28" spans="1:17" x14ac:dyDescent="0.3">
      <c r="A28" s="135" t="str">
        <f>IF('On Road Fleet'!Y16=1,'On Road Fleet'!E16&amp;" "&amp;'On Road Fleet'!B16&amp;" "&amp;'On Road Fleet'!C16&amp;" "&amp;'On Road Fleet'!D16,"")</f>
        <v/>
      </c>
      <c r="B28" s="22"/>
      <c r="C28" s="24"/>
      <c r="D28" s="22"/>
      <c r="E28" s="3"/>
      <c r="F28" s="24"/>
      <c r="G28" s="281"/>
      <c r="O28" s="11" t="str">
        <f>IF(D28="","",IF(D28=List!D$7,VMT!P28,Q28))</f>
        <v/>
      </c>
      <c r="P28" s="3" t="str">
        <f>IF($D28=List!$D$7,LOOKUP('On Road Fleet'!$D16,List!$N$13:$N$19,List!$O$13:$O$19),"")</f>
        <v/>
      </c>
      <c r="Q28" s="24" t="str">
        <f>IF(D28=List!$D$8,LOOKUP('On Road Fleet'!$D$3,List!N$23:N42,List!O$23:O$29),"")</f>
        <v/>
      </c>
    </row>
    <row r="29" spans="1:17" x14ac:dyDescent="0.3">
      <c r="A29" s="135" t="str">
        <f>IF('On Road Fleet'!Y17=1,'On Road Fleet'!E17&amp;" "&amp;'On Road Fleet'!B17&amp;" "&amp;'On Road Fleet'!C17&amp;" "&amp;'On Road Fleet'!D17,"")</f>
        <v/>
      </c>
      <c r="B29" s="22"/>
      <c r="C29" s="24"/>
      <c r="D29" s="22"/>
      <c r="E29" s="3"/>
      <c r="F29" s="24"/>
      <c r="G29" s="281"/>
      <c r="O29" s="11" t="str">
        <f>IF(D29="","",IF(D29=List!D$7,VMT!P29,Q29))</f>
        <v/>
      </c>
      <c r="P29" s="3" t="str">
        <f>IF($D29=List!$D$7,LOOKUP('On Road Fleet'!$D17,List!$N$13:$N$19,List!$O$13:$O$19),"")</f>
        <v/>
      </c>
      <c r="Q29" s="24" t="str">
        <f>IF(D29=List!$D$8,LOOKUP('On Road Fleet'!$D$3,List!N$23:N43,List!O$23:O$29),"")</f>
        <v/>
      </c>
    </row>
    <row r="30" spans="1:17" x14ac:dyDescent="0.3">
      <c r="A30" s="135" t="str">
        <f>IF('On Road Fleet'!Y18=1,'On Road Fleet'!E18&amp;" "&amp;'On Road Fleet'!B18&amp;" "&amp;'On Road Fleet'!C18&amp;" "&amp;'On Road Fleet'!D18,"")</f>
        <v/>
      </c>
      <c r="B30" s="22"/>
      <c r="C30" s="24"/>
      <c r="D30" s="22"/>
      <c r="E30" s="3"/>
      <c r="F30" s="24"/>
      <c r="G30" s="281"/>
      <c r="O30" s="11" t="str">
        <f>IF(D30="","",IF(D30=List!D$7,VMT!P30,Q30))</f>
        <v/>
      </c>
      <c r="P30" s="3" t="str">
        <f>IF($D30=List!$D$7,LOOKUP('On Road Fleet'!$D18,List!$N$13:$N$19,List!$O$13:$O$19),"")</f>
        <v/>
      </c>
      <c r="Q30" s="24" t="str">
        <f>IF(D30=List!$D$8,LOOKUP('On Road Fleet'!$D$3,List!N$23:N44,List!O$23:O$29),"")</f>
        <v/>
      </c>
    </row>
    <row r="31" spans="1:17" x14ac:dyDescent="0.3">
      <c r="A31" s="135" t="str">
        <f>IF('On Road Fleet'!Y19=1,'On Road Fleet'!E19&amp;" "&amp;'On Road Fleet'!B19&amp;" "&amp;'On Road Fleet'!C19&amp;" "&amp;'On Road Fleet'!D19,"")</f>
        <v/>
      </c>
      <c r="B31" s="22"/>
      <c r="C31" s="24"/>
      <c r="D31" s="22"/>
      <c r="E31" s="3"/>
      <c r="F31" s="24"/>
      <c r="G31" s="281"/>
      <c r="O31" s="11" t="str">
        <f>IF(D31="","",IF(D31=List!D$7,VMT!P31,Q31))</f>
        <v/>
      </c>
      <c r="P31" s="3" t="str">
        <f>IF($D31=List!$D$7,LOOKUP('On Road Fleet'!$D19,List!$N$13:$N$19,List!$O$13:$O$19),"")</f>
        <v/>
      </c>
      <c r="Q31" s="24" t="str">
        <f>IF(D31=List!$D$8,LOOKUP('On Road Fleet'!$D$3,List!N$23:N45,List!O$23:O$29),"")</f>
        <v/>
      </c>
    </row>
    <row r="32" spans="1:17" x14ac:dyDescent="0.3">
      <c r="A32" s="135" t="str">
        <f>IF('On Road Fleet'!Y20=1,'On Road Fleet'!E20&amp;" "&amp;'On Road Fleet'!B20&amp;" "&amp;'On Road Fleet'!C20&amp;" "&amp;'On Road Fleet'!D20,"")</f>
        <v/>
      </c>
      <c r="B32" s="22"/>
      <c r="C32" s="24"/>
      <c r="D32" s="22"/>
      <c r="E32" s="3"/>
      <c r="F32" s="24"/>
      <c r="G32" s="281"/>
      <c r="O32" s="11" t="str">
        <f>IF(D32="","",IF(D32=List!D$7,VMT!P32,Q32))</f>
        <v/>
      </c>
      <c r="P32" s="3" t="str">
        <f>IF($D32=List!$D$7,LOOKUP('On Road Fleet'!$D20,List!$N$13:$N$19,List!$O$13:$O$19),"")</f>
        <v/>
      </c>
      <c r="Q32" s="24" t="str">
        <f>IF(D32=List!$D$8,LOOKUP('On Road Fleet'!$D$3,List!N$23:N46,List!O$23:O$29),"")</f>
        <v/>
      </c>
    </row>
    <row r="33" spans="1:17" x14ac:dyDescent="0.3">
      <c r="A33" s="135" t="str">
        <f>IF('On Road Fleet'!Y21=1,'On Road Fleet'!E21&amp;" "&amp;'On Road Fleet'!B21&amp;" "&amp;'On Road Fleet'!C21&amp;" "&amp;'On Road Fleet'!D21,"")</f>
        <v/>
      </c>
      <c r="B33" s="22"/>
      <c r="C33" s="24"/>
      <c r="D33" s="22"/>
      <c r="E33" s="3"/>
      <c r="F33" s="24"/>
      <c r="G33" s="281"/>
      <c r="O33" s="11" t="str">
        <f>IF(D33="","",IF(D33=List!D$7,VMT!P33,Q33))</f>
        <v/>
      </c>
      <c r="P33" s="3" t="str">
        <f>IF($D33=List!$D$7,LOOKUP('On Road Fleet'!$D21,List!$N$13:$N$19,List!$O$13:$O$19),"")</f>
        <v/>
      </c>
      <c r="Q33" s="24" t="str">
        <f>IF(D33=List!$D$8,LOOKUP('On Road Fleet'!$D$3,List!N$23:N47,List!O$23:O$29),"")</f>
        <v/>
      </c>
    </row>
    <row r="34" spans="1:17" x14ac:dyDescent="0.3">
      <c r="A34" s="135" t="str">
        <f>IF('On Road Fleet'!Y22=1,'On Road Fleet'!E22&amp;" "&amp;'On Road Fleet'!B22&amp;" "&amp;'On Road Fleet'!C22&amp;" "&amp;'On Road Fleet'!D22,"")</f>
        <v/>
      </c>
      <c r="B34" s="22"/>
      <c r="C34" s="24"/>
      <c r="D34" s="22"/>
      <c r="E34" s="3"/>
      <c r="F34" s="24"/>
      <c r="G34" s="281"/>
      <c r="O34" s="11" t="str">
        <f>IF(D34="","",IF(D34=List!D$7,VMT!P34,Q34))</f>
        <v/>
      </c>
      <c r="P34" s="3" t="str">
        <f>IF($D34=List!$D$7,LOOKUP('On Road Fleet'!$D22,List!$N$13:$N$19,List!$O$13:$O$19),"")</f>
        <v/>
      </c>
      <c r="Q34" s="24" t="str">
        <f>IF(D34=List!$D$8,LOOKUP('On Road Fleet'!$D$3,List!N$23:N48,List!O$23:O$29),"")</f>
        <v/>
      </c>
    </row>
    <row r="35" spans="1:17" x14ac:dyDescent="0.3">
      <c r="A35" s="135" t="str">
        <f>IF('On Road Fleet'!Y23=1,'On Road Fleet'!E23&amp;" "&amp;'On Road Fleet'!B23&amp;" "&amp;'On Road Fleet'!C23&amp;" "&amp;'On Road Fleet'!D23,"")</f>
        <v/>
      </c>
      <c r="B35" s="22"/>
      <c r="C35" s="24"/>
      <c r="D35" s="22"/>
      <c r="E35" s="3"/>
      <c r="F35" s="24"/>
      <c r="G35" s="281"/>
      <c r="O35" s="11" t="str">
        <f>IF(D35="","",IF(D35=List!D$7,VMT!P35,Q35))</f>
        <v/>
      </c>
      <c r="P35" s="3" t="str">
        <f>IF($D35=List!$D$7,LOOKUP('On Road Fleet'!$D23,List!$N$13:$N$19,List!$O$13:$O$19),"")</f>
        <v/>
      </c>
      <c r="Q35" s="24" t="str">
        <f>IF(D35=List!$D$8,LOOKUP('On Road Fleet'!$D$3,List!N$23:N49,List!O$23:O$29),"")</f>
        <v/>
      </c>
    </row>
    <row r="36" spans="1:17" x14ac:dyDescent="0.3">
      <c r="A36" s="135" t="str">
        <f>IF('On Road Fleet'!Y24=1,'On Road Fleet'!E24&amp;" "&amp;'On Road Fleet'!B24&amp;" "&amp;'On Road Fleet'!C24&amp;" "&amp;'On Road Fleet'!D24,"")</f>
        <v/>
      </c>
      <c r="B36" s="22"/>
      <c r="C36" s="24"/>
      <c r="D36" s="22"/>
      <c r="E36" s="3"/>
      <c r="F36" s="24"/>
      <c r="G36" s="281"/>
      <c r="O36" s="11" t="str">
        <f>IF(D36="","",IF(D36=List!D$7,VMT!P36,Q36))</f>
        <v/>
      </c>
      <c r="P36" s="3" t="str">
        <f>IF($D36=List!$D$7,LOOKUP('On Road Fleet'!$D24,List!$N$13:$N$19,List!$O$13:$O$19),"")</f>
        <v/>
      </c>
      <c r="Q36" s="24" t="str">
        <f>IF(D36=List!$D$8,LOOKUP('On Road Fleet'!$D$3,List!N$23:N50,List!O$23:O$29),"")</f>
        <v/>
      </c>
    </row>
    <row r="37" spans="1:17" x14ac:dyDescent="0.3">
      <c r="A37" s="135" t="str">
        <f>IF('On Road Fleet'!Y25=1,'On Road Fleet'!E25&amp;" "&amp;'On Road Fleet'!B25&amp;" "&amp;'On Road Fleet'!C25&amp;" "&amp;'On Road Fleet'!D25,"")</f>
        <v/>
      </c>
      <c r="B37" s="22"/>
      <c r="C37" s="24"/>
      <c r="D37" s="22"/>
      <c r="E37" s="3"/>
      <c r="F37" s="24"/>
      <c r="G37" s="281"/>
      <c r="O37" s="11" t="str">
        <f>IF(D37="","",IF(D37=List!D$7,VMT!P37,Q37))</f>
        <v/>
      </c>
      <c r="P37" s="3" t="str">
        <f>IF($D37=List!$D$7,LOOKUP('On Road Fleet'!$D25,List!$N$13:$N$19,List!$O$13:$O$19),"")</f>
        <v/>
      </c>
      <c r="Q37" s="24" t="str">
        <f>IF(D37=List!$D$8,LOOKUP('On Road Fleet'!$D$3,List!N$23:N51,List!O$23:O$29),"")</f>
        <v/>
      </c>
    </row>
    <row r="38" spans="1:17" x14ac:dyDescent="0.3">
      <c r="A38" s="135" t="str">
        <f>IF('On Road Fleet'!Y26=1,'On Road Fleet'!E26&amp;" "&amp;'On Road Fleet'!B26&amp;" "&amp;'On Road Fleet'!C26&amp;" "&amp;'On Road Fleet'!D26,"")</f>
        <v/>
      </c>
      <c r="B38" s="22"/>
      <c r="C38" s="24"/>
      <c r="D38" s="22"/>
      <c r="E38" s="3"/>
      <c r="F38" s="24"/>
      <c r="G38" s="281"/>
      <c r="O38" s="11" t="str">
        <f>IF(D38="","",IF(D38=List!D$7,VMT!P38,Q38))</f>
        <v/>
      </c>
      <c r="P38" s="3" t="str">
        <f>IF($D38=List!$D$7,LOOKUP('On Road Fleet'!$D26,List!$N$13:$N$19,List!$O$13:$O$19),"")</f>
        <v/>
      </c>
      <c r="Q38" s="24" t="str">
        <f>IF(D38=List!$D$8,LOOKUP('On Road Fleet'!$D$3,List!N$23:N52,List!O$23:O$29),"")</f>
        <v/>
      </c>
    </row>
    <row r="39" spans="1:17" ht="15" thickBot="1" x14ac:dyDescent="0.35">
      <c r="A39" s="136" t="str">
        <f>IF('On Road Fleet'!Y27=1,'On Road Fleet'!E27&amp;" "&amp;'On Road Fleet'!B27&amp;" "&amp;'On Road Fleet'!C27&amp;" "&amp;'On Road Fleet'!D27,"")</f>
        <v/>
      </c>
      <c r="B39" s="25"/>
      <c r="C39" s="28"/>
      <c r="D39" s="25"/>
      <c r="E39" s="27"/>
      <c r="F39" s="28"/>
      <c r="G39" s="282"/>
      <c r="O39" s="11" t="str">
        <f>IF(D39="","",IF(D39=List!D$7,VMT!P39,Q39))</f>
        <v/>
      </c>
      <c r="P39" s="3" t="str">
        <f>IF($D39=List!$D$7,LOOKUP('On Road Fleet'!$D27,List!$N$13:$N$19,List!$O$13:$O$19),"")</f>
        <v/>
      </c>
      <c r="Q39" s="24" t="str">
        <f>IF(D39=List!$D$8,LOOKUP('On Road Fleet'!$D$3,List!N$23:N53,List!O$23:O$29),"")</f>
        <v/>
      </c>
    </row>
    <row r="42" spans="1:17" ht="15" customHeight="1" x14ac:dyDescent="0.3">
      <c r="A42" s="266" t="s">
        <v>25</v>
      </c>
      <c r="B42" s="266"/>
    </row>
    <row r="43" spans="1:17" ht="15" customHeight="1" x14ac:dyDescent="0.3">
      <c r="A43" s="266"/>
      <c r="B43" s="266"/>
    </row>
  </sheetData>
  <mergeCells count="5">
    <mergeCell ref="H1:N1"/>
    <mergeCell ref="A1:A2"/>
    <mergeCell ref="A42:B43"/>
    <mergeCell ref="R1:R11"/>
    <mergeCell ref="G14:G39"/>
  </mergeCells>
  <conditionalFormatting sqref="B15:B39">
    <cfRule type="expression" dxfId="20" priority="10">
      <formula>$A15=""</formula>
    </cfRule>
  </conditionalFormatting>
  <conditionalFormatting sqref="C3:C13">
    <cfRule type="expression" dxfId="18" priority="137">
      <formula>$B3=""</formula>
    </cfRule>
  </conditionalFormatting>
  <conditionalFormatting sqref="C15:C39">
    <cfRule type="expression" dxfId="17" priority="9">
      <formula>$B15="Yes"</formula>
    </cfRule>
  </conditionalFormatting>
  <conditionalFormatting sqref="D15:D39">
    <cfRule type="expression" dxfId="15" priority="7">
      <formula>$B15=""</formula>
    </cfRule>
    <cfRule type="expression" dxfId="14" priority="8">
      <formula>$B15="Yes"</formula>
    </cfRule>
  </conditionalFormatting>
  <conditionalFormatting sqref="E15:F39">
    <cfRule type="expression" dxfId="12" priority="6">
      <formula>$B15="No"</formula>
    </cfRule>
  </conditionalFormatting>
  <conditionalFormatting sqref="F3:F11">
    <cfRule type="expression" dxfId="10" priority="20">
      <formula>$B3=""</formula>
    </cfRule>
  </conditionalFormatting>
  <conditionalFormatting sqref="G3:G11">
    <cfRule type="expression" dxfId="9" priority="19">
      <formula>$F3="Yes"</formula>
    </cfRule>
  </conditionalFormatting>
  <conditionalFormatting sqref="H3:H11">
    <cfRule type="expression" dxfId="8" priority="17">
      <formula>$F3=""</formula>
    </cfRule>
    <cfRule type="expression" dxfId="7" priority="18">
      <formula>$F3="Yes"</formula>
    </cfRule>
  </conditionalFormatting>
  <conditionalFormatting sqref="J3:K11">
    <cfRule type="expression" dxfId="6" priority="15">
      <formula>$F3="No"</formula>
    </cfRule>
  </conditionalFormatting>
  <conditionalFormatting sqref="L7">
    <cfRule type="expression" dxfId="5" priority="13">
      <formula>$F$7=""</formula>
    </cfRule>
    <cfRule type="expression" dxfId="4" priority="14">
      <formula>$F$7="Yes"</formula>
    </cfRule>
  </conditionalFormatting>
  <conditionalFormatting sqref="N7">
    <cfRule type="expression" dxfId="3" priority="12">
      <formula>$F$7="No"</formula>
    </cfRule>
  </conditionalFormatting>
  <hyperlinks>
    <hyperlink ref="A42:B43" location="Main!A1" display="Back to Main Tab" xr:uid="{AE310BD0-7AD7-4E55-B144-92FB64787C1F}"/>
  </hyperlinks>
  <pageMargins left="0.7" right="0.7" top="0.75" bottom="0.75" header="0.3" footer="0.3"/>
  <pageSetup orientation="portrait" horizontalDpi="1200" verticalDpi="1200" r:id="rId1"/>
  <extLst>
    <ext xmlns:x14="http://schemas.microsoft.com/office/spreadsheetml/2009/9/main" uri="{78C0D931-6437-407d-A8EE-F0AAD7539E65}">
      <x14:conditionalFormattings>
        <x14:conditionalFormatting xmlns:xm="http://schemas.microsoft.com/office/excel/2006/main">
          <x14:cfRule type="expression" priority="11" id="{76F76D29-C2C7-4A87-9926-7960DE0B25E9}">
            <xm:f>'On Road Fleet'!$Y3=0</xm:f>
            <x14:dxf>
              <fill>
                <patternFill>
                  <bgColor theme="0"/>
                </patternFill>
              </fill>
            </x14:dxf>
          </x14:cfRule>
          <xm:sqref>A15:A39</xm:sqref>
        </x14:conditionalFormatting>
        <x14:conditionalFormatting xmlns:xm="http://schemas.microsoft.com/office/excel/2006/main">
          <x14:cfRule type="expression" priority="3" id="{EEC70B40-FD52-422D-881A-06A49A00146F}">
            <xm:f>$B3=List!$B$17</xm:f>
            <x14:dxf>
              <font>
                <color theme="1"/>
              </font>
              <fill>
                <patternFill>
                  <bgColor theme="0"/>
                </patternFill>
              </fill>
            </x14:dxf>
          </x14:cfRule>
          <xm:sqref>B3:B11</xm:sqref>
        </x14:conditionalFormatting>
        <x14:conditionalFormatting xmlns:xm="http://schemas.microsoft.com/office/excel/2006/main">
          <x14:cfRule type="expression" priority="2" id="{CD0BC9C9-1752-4414-814B-1FB3993C0289}">
            <xm:f>$B3=List!$B$17</xm:f>
            <x14:dxf>
              <fill>
                <patternFill>
                  <bgColor theme="0"/>
                </patternFill>
              </fill>
            </x14:dxf>
          </x14:cfRule>
          <xm:sqref>C3:C11</xm:sqref>
        </x14:conditionalFormatting>
        <x14:conditionalFormatting xmlns:xm="http://schemas.microsoft.com/office/excel/2006/main">
          <x14:cfRule type="expression" priority="22" id="{ECB2B9D0-5132-4A6A-9321-405B9EBC017B}">
            <xm:f>$C3=List!$F$30</xm:f>
            <x14:dxf>
              <fill>
                <patternFill>
                  <bgColor theme="0" tint="-0.14996795556505021"/>
                </patternFill>
              </fill>
            </x14:dxf>
          </x14:cfRule>
          <xm:sqref>D3:D13</xm:sqref>
        </x14:conditionalFormatting>
        <x14:conditionalFormatting xmlns:xm="http://schemas.microsoft.com/office/excel/2006/main">
          <x14:cfRule type="expression" priority="138" id="{F902A158-8569-46E5-B0F7-5D84A9CA1775}">
            <xm:f>C3=List!$F$31</xm:f>
            <x14:dxf>
              <fill>
                <patternFill>
                  <bgColor rgb="FFA3F1A5"/>
                </patternFill>
              </fill>
            </x14:dxf>
          </x14:cfRule>
          <xm:sqref>E3:E13</xm:sqref>
        </x14:conditionalFormatting>
        <x14:conditionalFormatting xmlns:xm="http://schemas.microsoft.com/office/excel/2006/main">
          <x14:cfRule type="expression" priority="1" id="{E21DE0B8-E13C-4896-B5A5-248BA7D31E63}">
            <xm:f>$B3=List!$B$17</xm:f>
            <x14:dxf>
              <fill>
                <patternFill>
                  <bgColor theme="0"/>
                </patternFill>
              </fill>
            </x14:dxf>
          </x14:cfRule>
          <xm:sqref>F3:F11</xm:sqref>
        </x14:conditionalFormatting>
      </x14:conditionalFormattings>
    </ext>
    <ext xmlns:x14="http://schemas.microsoft.com/office/spreadsheetml/2009/9/main" uri="{CCE6A557-97BC-4b89-ADB6-D9C93CAAB3DF}">
      <x14:dataValidations xmlns:xm="http://schemas.microsoft.com/office/excel/2006/main" count="4">
        <x14:dataValidation type="list" allowBlank="1" showInputMessage="1" showErrorMessage="1" xr:uid="{7C00ECEA-9889-455F-9DD9-39B4E906D943}">
          <x14:formula1>
            <xm:f>List!$B$16:$B$17</xm:f>
          </x14:formula1>
          <xm:sqref>F3:F11 B15:B39 B3:B11</xm:sqref>
        </x14:dataValidation>
        <x14:dataValidation type="list" allowBlank="1" showInputMessage="1" showErrorMessage="1" xr:uid="{1A12DCB4-1613-4406-BE8A-3052EB7D0A8D}">
          <x14:formula1>
            <xm:f>List!$F$30:$F$34</xm:f>
          </x14:formula1>
          <xm:sqref>C3:C13</xm:sqref>
        </x14:dataValidation>
        <x14:dataValidation type="list" allowBlank="1" showInputMessage="1" showErrorMessage="1" xr:uid="{70C1D4C5-B380-473C-8FA4-1A493A0ADABD}">
          <x14:formula1>
            <xm:f>List!$B$5:$B$13</xm:f>
          </x14:formula1>
          <xm:sqref>E3:E13</xm:sqref>
        </x14:dataValidation>
        <x14:dataValidation type="list" allowBlank="1" showInputMessage="1" showErrorMessage="1" xr:uid="{26D6102E-99D5-4DB4-8D9B-440ECD674ECB}">
          <x14:formula1>
            <xm:f>List!$D$7:$D$8</xm:f>
          </x14:formula1>
          <xm:sqref>L3:L11 H3:H11 D15:D39</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71ADA0-A0E6-4994-87AF-7332EC565F2B}">
  <dimension ref="A1:F27"/>
  <sheetViews>
    <sheetView workbookViewId="0">
      <selection activeCell="A26" sqref="A26:B27"/>
    </sheetView>
  </sheetViews>
  <sheetFormatPr defaultRowHeight="14.4" x14ac:dyDescent="0.3"/>
  <cols>
    <col min="1" max="1" width="41.5546875" bestFit="1" customWidth="1"/>
    <col min="2" max="2" width="21.33203125" customWidth="1"/>
    <col min="3" max="3" width="26" customWidth="1"/>
    <col min="4" max="4" width="29.6640625" bestFit="1" customWidth="1"/>
    <col min="5" max="5" width="55.109375" hidden="1" customWidth="1"/>
  </cols>
  <sheetData>
    <row r="1" spans="1:6" x14ac:dyDescent="0.3">
      <c r="A1" s="265" t="s">
        <v>180</v>
      </c>
      <c r="F1" s="280" t="s">
        <v>181</v>
      </c>
    </row>
    <row r="2" spans="1:6" x14ac:dyDescent="0.3">
      <c r="A2" s="265"/>
      <c r="F2" s="281"/>
    </row>
    <row r="3" spans="1:6" ht="45.6" customHeight="1" thickBot="1" x14ac:dyDescent="0.35">
      <c r="A3" s="151" t="s">
        <v>182</v>
      </c>
      <c r="B3" s="151" t="s">
        <v>183</v>
      </c>
      <c r="C3" s="151" t="s">
        <v>184</v>
      </c>
      <c r="D3" s="151" t="s">
        <v>185</v>
      </c>
      <c r="E3" s="152" t="s">
        <v>186</v>
      </c>
      <c r="F3" s="281"/>
    </row>
    <row r="4" spans="1:6" ht="15" customHeight="1" x14ac:dyDescent="0.3">
      <c r="A4" s="62"/>
      <c r="B4" s="148"/>
      <c r="C4" s="9"/>
      <c r="D4" s="34"/>
      <c r="E4" s="198" t="str">
        <f>IF(C4="No",2400,"")</f>
        <v/>
      </c>
      <c r="F4" s="281"/>
    </row>
    <row r="5" spans="1:6" ht="15" customHeight="1" x14ac:dyDescent="0.3">
      <c r="A5" s="87"/>
      <c r="B5" s="149"/>
      <c r="C5" s="6"/>
      <c r="D5" s="24"/>
      <c r="E5" s="198" t="str">
        <f t="shared" ref="E5:E23" si="0">IF(C5="No",2400,"")</f>
        <v/>
      </c>
      <c r="F5" s="281"/>
    </row>
    <row r="6" spans="1:6" ht="15" customHeight="1" x14ac:dyDescent="0.3">
      <c r="A6" s="87"/>
      <c r="B6" s="149"/>
      <c r="C6" s="6"/>
      <c r="D6" s="24"/>
      <c r="E6" s="198" t="str">
        <f t="shared" si="0"/>
        <v/>
      </c>
      <c r="F6" s="281"/>
    </row>
    <row r="7" spans="1:6" ht="15" customHeight="1" x14ac:dyDescent="0.3">
      <c r="A7" s="87"/>
      <c r="B7" s="149"/>
      <c r="C7" s="6"/>
      <c r="D7" s="24"/>
      <c r="E7" s="198" t="str">
        <f t="shared" si="0"/>
        <v/>
      </c>
      <c r="F7" s="281"/>
    </row>
    <row r="8" spans="1:6" ht="15" customHeight="1" x14ac:dyDescent="0.3">
      <c r="A8" s="87"/>
      <c r="B8" s="149"/>
      <c r="C8" s="6"/>
      <c r="D8" s="24"/>
      <c r="E8" s="198" t="str">
        <f t="shared" si="0"/>
        <v/>
      </c>
      <c r="F8" s="281"/>
    </row>
    <row r="9" spans="1:6" ht="15" customHeight="1" x14ac:dyDescent="0.3">
      <c r="A9" s="87"/>
      <c r="B9" s="149"/>
      <c r="C9" s="6"/>
      <c r="D9" s="24"/>
      <c r="E9" s="198" t="str">
        <f t="shared" si="0"/>
        <v/>
      </c>
      <c r="F9" s="281"/>
    </row>
    <row r="10" spans="1:6" ht="15" customHeight="1" x14ac:dyDescent="0.3">
      <c r="A10" s="87"/>
      <c r="B10" s="149"/>
      <c r="C10" s="6"/>
      <c r="D10" s="24"/>
      <c r="E10" s="198" t="str">
        <f t="shared" si="0"/>
        <v/>
      </c>
      <c r="F10" s="281"/>
    </row>
    <row r="11" spans="1:6" ht="15" customHeight="1" x14ac:dyDescent="0.3">
      <c r="A11" s="87"/>
      <c r="B11" s="149"/>
      <c r="C11" s="6"/>
      <c r="D11" s="24"/>
      <c r="E11" s="198" t="str">
        <f t="shared" si="0"/>
        <v/>
      </c>
      <c r="F11" s="281"/>
    </row>
    <row r="12" spans="1:6" ht="15" customHeight="1" x14ac:dyDescent="0.3">
      <c r="A12" s="87"/>
      <c r="B12" s="149"/>
      <c r="C12" s="6"/>
      <c r="D12" s="24"/>
      <c r="E12" s="198" t="str">
        <f t="shared" si="0"/>
        <v/>
      </c>
      <c r="F12" s="281"/>
    </row>
    <row r="13" spans="1:6" ht="15" customHeight="1" x14ac:dyDescent="0.3">
      <c r="A13" s="87"/>
      <c r="B13" s="149"/>
      <c r="C13" s="6"/>
      <c r="D13" s="24"/>
      <c r="E13" s="198" t="str">
        <f t="shared" si="0"/>
        <v/>
      </c>
      <c r="F13" s="281"/>
    </row>
    <row r="14" spans="1:6" ht="15" customHeight="1" x14ac:dyDescent="0.3">
      <c r="A14" s="87"/>
      <c r="B14" s="149"/>
      <c r="C14" s="6"/>
      <c r="D14" s="24"/>
      <c r="E14" s="198" t="str">
        <f t="shared" si="0"/>
        <v/>
      </c>
      <c r="F14" s="281"/>
    </row>
    <row r="15" spans="1:6" ht="15" customHeight="1" x14ac:dyDescent="0.3">
      <c r="A15" s="87"/>
      <c r="B15" s="149"/>
      <c r="C15" s="6"/>
      <c r="D15" s="24"/>
      <c r="E15" s="198" t="str">
        <f t="shared" si="0"/>
        <v/>
      </c>
      <c r="F15" s="281"/>
    </row>
    <row r="16" spans="1:6" ht="15" customHeight="1" x14ac:dyDescent="0.3">
      <c r="A16" s="87"/>
      <c r="B16" s="149"/>
      <c r="C16" s="6"/>
      <c r="D16" s="24"/>
      <c r="E16" s="198" t="str">
        <f t="shared" si="0"/>
        <v/>
      </c>
      <c r="F16" s="281"/>
    </row>
    <row r="17" spans="1:6" ht="15" customHeight="1" x14ac:dyDescent="0.3">
      <c r="A17" s="87"/>
      <c r="B17" s="149"/>
      <c r="C17" s="6"/>
      <c r="D17" s="24"/>
      <c r="E17" s="198" t="str">
        <f t="shared" si="0"/>
        <v/>
      </c>
      <c r="F17" s="281"/>
    </row>
    <row r="18" spans="1:6" ht="15" customHeight="1" x14ac:dyDescent="0.3">
      <c r="A18" s="87"/>
      <c r="B18" s="149"/>
      <c r="C18" s="6"/>
      <c r="D18" s="24"/>
      <c r="E18" s="198" t="str">
        <f t="shared" si="0"/>
        <v/>
      </c>
      <c r="F18" s="281"/>
    </row>
    <row r="19" spans="1:6" ht="15" customHeight="1" x14ac:dyDescent="0.3">
      <c r="A19" s="87"/>
      <c r="B19" s="149"/>
      <c r="C19" s="6"/>
      <c r="D19" s="24"/>
      <c r="E19" s="198" t="str">
        <f t="shared" si="0"/>
        <v/>
      </c>
      <c r="F19" s="281"/>
    </row>
    <row r="20" spans="1:6" ht="15" customHeight="1" x14ac:dyDescent="0.3">
      <c r="A20" s="87"/>
      <c r="B20" s="149"/>
      <c r="C20" s="6"/>
      <c r="D20" s="24"/>
      <c r="E20" s="198" t="str">
        <f t="shared" si="0"/>
        <v/>
      </c>
      <c r="F20" s="281"/>
    </row>
    <row r="21" spans="1:6" ht="15" customHeight="1" x14ac:dyDescent="0.3">
      <c r="A21" s="87"/>
      <c r="B21" s="149"/>
      <c r="C21" s="6"/>
      <c r="D21" s="24"/>
      <c r="E21" s="198" t="str">
        <f t="shared" si="0"/>
        <v/>
      </c>
      <c r="F21" s="281"/>
    </row>
    <row r="22" spans="1:6" ht="15" customHeight="1" x14ac:dyDescent="0.3">
      <c r="A22" s="87"/>
      <c r="B22" s="149"/>
      <c r="C22" s="6"/>
      <c r="D22" s="24"/>
      <c r="E22" s="198" t="str">
        <f t="shared" si="0"/>
        <v/>
      </c>
      <c r="F22" s="281"/>
    </row>
    <row r="23" spans="1:6" ht="15.75" customHeight="1" thickBot="1" x14ac:dyDescent="0.35">
      <c r="A23" s="88"/>
      <c r="B23" s="150"/>
      <c r="C23" s="14"/>
      <c r="D23" s="28"/>
      <c r="E23" s="198" t="str">
        <f t="shared" si="0"/>
        <v/>
      </c>
      <c r="F23" s="282"/>
    </row>
    <row r="26" spans="1:6" ht="15" customHeight="1" x14ac:dyDescent="0.3">
      <c r="A26" s="266" t="s">
        <v>25</v>
      </c>
      <c r="B26" s="266"/>
    </row>
    <row r="27" spans="1:6" ht="15" customHeight="1" x14ac:dyDescent="0.3">
      <c r="A27" s="266"/>
      <c r="B27" s="266"/>
    </row>
  </sheetData>
  <mergeCells count="3">
    <mergeCell ref="A1:A2"/>
    <mergeCell ref="A26:B27"/>
    <mergeCell ref="F1:F23"/>
  </mergeCells>
  <conditionalFormatting sqref="A4:A23">
    <cfRule type="expression" dxfId="2" priority="4">
      <formula>$A4=""</formula>
    </cfRule>
  </conditionalFormatting>
  <conditionalFormatting sqref="B4:C23">
    <cfRule type="expression" dxfId="1" priority="2">
      <formula>$A4=""</formula>
    </cfRule>
  </conditionalFormatting>
  <conditionalFormatting sqref="D4:D23">
    <cfRule type="expression" dxfId="0" priority="1">
      <formula>$C4="Yes"</formula>
    </cfRule>
  </conditionalFormatting>
  <hyperlinks>
    <hyperlink ref="A26:B27" location="Main!A1" display="Back to Main Tab" xr:uid="{81D8AFD2-EBDC-4705-9C83-2796959BA3FC}"/>
  </hyperlinks>
  <pageMargins left="0.7" right="0.7" top="0.75" bottom="0.75" header="0.3" footer="0.3"/>
  <pageSetup orientation="portrait" horizontalDpi="1200" verticalDpi="1200" r:id="rId1"/>
  <extLst>
    <ext xmlns:x14="http://schemas.microsoft.com/office/spreadsheetml/2009/9/main" uri="{CCE6A557-97BC-4b89-ADB6-D9C93CAAB3DF}">
      <x14:dataValidations xmlns:xm="http://schemas.microsoft.com/office/excel/2006/main" count="1">
        <x14:dataValidation type="list" allowBlank="1" showInputMessage="1" showErrorMessage="1" xr:uid="{16CAB091-31F2-4A45-BC2A-60028D03E16A}">
          <x14:formula1>
            <xm:f>List!$B$16:$B$17</xm:f>
          </x14:formula1>
          <xm:sqref>C4:C23</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F381C5-7B71-400B-A27F-EA0E5B3F1693}">
  <dimension ref="A1:Q22"/>
  <sheetViews>
    <sheetView workbookViewId="0">
      <selection activeCell="I3" sqref="I3:Q22"/>
    </sheetView>
  </sheetViews>
  <sheetFormatPr defaultRowHeight="14.4" x14ac:dyDescent="0.3"/>
  <cols>
    <col min="2" max="2" width="17.33203125" bestFit="1" customWidth="1"/>
    <col min="5" max="5" width="17.33203125" hidden="1" customWidth="1"/>
    <col min="6" max="6" width="11.6640625" bestFit="1" customWidth="1"/>
  </cols>
  <sheetData>
    <row r="1" spans="1:17" x14ac:dyDescent="0.3">
      <c r="C1" t="s">
        <v>316</v>
      </c>
      <c r="F1" t="s">
        <v>317</v>
      </c>
    </row>
    <row r="2" spans="1:17" ht="15" thickBot="1" x14ac:dyDescent="0.35">
      <c r="B2" t="s">
        <v>318</v>
      </c>
      <c r="C2" t="s">
        <v>319</v>
      </c>
      <c r="D2" t="s">
        <v>232</v>
      </c>
      <c r="E2" t="s">
        <v>94</v>
      </c>
      <c r="F2" t="s">
        <v>229</v>
      </c>
      <c r="G2" t="s">
        <v>232</v>
      </c>
    </row>
    <row r="3" spans="1:17" x14ac:dyDescent="0.3">
      <c r="A3">
        <v>1</v>
      </c>
      <c r="B3" s="35" t="str">
        <f>IF(E3="",IF('New Stations'!B3="","",'New Stations'!B3),E3)</f>
        <v/>
      </c>
      <c r="C3" s="8" t="str">
        <f>IF('New Stations'!C3=List!H$13,'New Stations'!D3,"")</f>
        <v/>
      </c>
      <c r="D3" s="34" t="str">
        <f>IF('New Stations'!C3=List!H$14,'New Stations'!D3,"")</f>
        <v/>
      </c>
      <c r="E3" s="157" t="str">
        <f>IF('New Stations'!H3=1,'New Stations'!E3,"")</f>
        <v/>
      </c>
      <c r="F3" s="8" t="str">
        <f>IF(C3="","",IF(E3=List!H$8,'New Stations'!G3,IF('Export New Stations'!E3=List!H$7,'New Stations'!F3,"")))</f>
        <v/>
      </c>
      <c r="G3" s="34" t="str">
        <f>IF(D3="","",IF(E3=List!H$8,'New Stations'!G3,IF('Export New Stations'!E3=List!H$7,'New Stations'!F3,"")))</f>
        <v/>
      </c>
      <c r="I3" s="310" t="s">
        <v>320</v>
      </c>
      <c r="J3" s="311"/>
      <c r="K3" s="311"/>
      <c r="L3" s="311"/>
      <c r="M3" s="311"/>
      <c r="N3" s="311"/>
      <c r="O3" s="311"/>
      <c r="P3" s="311"/>
      <c r="Q3" s="312"/>
    </row>
    <row r="4" spans="1:17" x14ac:dyDescent="0.3">
      <c r="A4">
        <v>2</v>
      </c>
      <c r="B4" s="36" t="str">
        <f>IF(E4="",IF('New Stations'!B4="","",'New Stations'!B4),E4)</f>
        <v/>
      </c>
      <c r="C4" s="11" t="str">
        <f>IF('New Stations'!C4=List!H$13,'New Stations'!D4,"")</f>
        <v/>
      </c>
      <c r="D4" s="24" t="str">
        <f>IF('New Stations'!C4=List!H$14,'New Stations'!D4,"")</f>
        <v/>
      </c>
      <c r="E4" s="158" t="str">
        <f>IF('New Stations'!H4=1,'New Stations'!E4,"")</f>
        <v/>
      </c>
      <c r="F4" s="11" t="str">
        <f>IF(C4="","",IF(E4=List!H$8,'New Stations'!G4,IF('Export New Stations'!E4=List!H$7,'New Stations'!F4,"")))</f>
        <v/>
      </c>
      <c r="G4" s="24" t="str">
        <f>IF(D4="","",IF(E4=List!H$8,'New Stations'!G4,IF('Export New Stations'!E4=List!H$7,'New Stations'!F4,"")))</f>
        <v/>
      </c>
      <c r="I4" s="313"/>
      <c r="J4" s="314"/>
      <c r="K4" s="314"/>
      <c r="L4" s="314"/>
      <c r="M4" s="314"/>
      <c r="N4" s="314"/>
      <c r="O4" s="314"/>
      <c r="P4" s="314"/>
      <c r="Q4" s="315"/>
    </row>
    <row r="5" spans="1:17" x14ac:dyDescent="0.3">
      <c r="A5">
        <v>3</v>
      </c>
      <c r="B5" s="36" t="str">
        <f>IF(E5="",IF('New Stations'!B5="","",'New Stations'!B5),E5)</f>
        <v/>
      </c>
      <c r="C5" s="11" t="str">
        <f>IF('New Stations'!C5=List!H$13,'New Stations'!D5,"")</f>
        <v/>
      </c>
      <c r="D5" s="24" t="str">
        <f>IF('New Stations'!C5=List!H$14,'New Stations'!D5,"")</f>
        <v/>
      </c>
      <c r="E5" s="158" t="str">
        <f>IF('New Stations'!H5=1,'New Stations'!E5,"")</f>
        <v/>
      </c>
      <c r="F5" s="11" t="str">
        <f>IF(C5="","",IF(E5=List!H$8,'New Stations'!G5,IF('Export New Stations'!E5=List!H$7,'New Stations'!F5,"")))</f>
        <v/>
      </c>
      <c r="G5" s="24" t="str">
        <f>IF(D5="","",IF(E5=List!H$8,'New Stations'!G5,IF('Export New Stations'!E5=List!H$7,'New Stations'!F5,"")))</f>
        <v/>
      </c>
      <c r="I5" s="313"/>
      <c r="J5" s="314"/>
      <c r="K5" s="314"/>
      <c r="L5" s="314"/>
      <c r="M5" s="314"/>
      <c r="N5" s="314"/>
      <c r="O5" s="314"/>
      <c r="P5" s="314"/>
      <c r="Q5" s="315"/>
    </row>
    <row r="6" spans="1:17" x14ac:dyDescent="0.3">
      <c r="A6">
        <v>4</v>
      </c>
      <c r="B6" s="36" t="str">
        <f>IF(E6="",IF('New Stations'!B6="","",'New Stations'!B6),E6)</f>
        <v/>
      </c>
      <c r="C6" s="11" t="str">
        <f>IF('New Stations'!C6=List!H$13,'New Stations'!D6,"")</f>
        <v/>
      </c>
      <c r="D6" s="24" t="str">
        <f>IF('New Stations'!C6=List!H$14,'New Stations'!D6,"")</f>
        <v/>
      </c>
      <c r="E6" s="158" t="str">
        <f>IF('New Stations'!H6=1,'New Stations'!E6,"")</f>
        <v/>
      </c>
      <c r="F6" s="11" t="str">
        <f>IF(C6="","",IF(E6=List!H$8,'New Stations'!G6,IF('Export New Stations'!E6=List!H$7,'New Stations'!F6,"")))</f>
        <v/>
      </c>
      <c r="G6" s="24" t="str">
        <f>IF(D6="","",IF(E6=List!H$8,'New Stations'!G6,IF('Export New Stations'!E6=List!H$7,'New Stations'!F6,"")))</f>
        <v/>
      </c>
      <c r="I6" s="313"/>
      <c r="J6" s="314"/>
      <c r="K6" s="314"/>
      <c r="L6" s="314"/>
      <c r="M6" s="314"/>
      <c r="N6" s="314"/>
      <c r="O6" s="314"/>
      <c r="P6" s="314"/>
      <c r="Q6" s="315"/>
    </row>
    <row r="7" spans="1:17" x14ac:dyDescent="0.3">
      <c r="A7">
        <v>5</v>
      </c>
      <c r="B7" s="36" t="str">
        <f>IF(E7="",IF('New Stations'!B7="","",'New Stations'!B7),E7)</f>
        <v/>
      </c>
      <c r="C7" s="11" t="str">
        <f>IF('New Stations'!C7=List!H$13,'New Stations'!D7,"")</f>
        <v/>
      </c>
      <c r="D7" s="24" t="str">
        <f>IF('New Stations'!C7=List!H$14,'New Stations'!D7,"")</f>
        <v/>
      </c>
      <c r="E7" s="158" t="str">
        <f>IF('New Stations'!H7=1,'New Stations'!E7,"")</f>
        <v/>
      </c>
      <c r="F7" s="11" t="str">
        <f>IF(C7="","",IF(E7=List!H$8,'New Stations'!G7,IF('Export New Stations'!E7=List!H$7,'New Stations'!F7,"")))</f>
        <v/>
      </c>
      <c r="G7" s="24" t="str">
        <f>IF(D7="","",IF(E7=List!H$8,'New Stations'!G7,IF('Export New Stations'!E7=List!H$7,'New Stations'!F7,"")))</f>
        <v/>
      </c>
      <c r="I7" s="313"/>
      <c r="J7" s="314"/>
      <c r="K7" s="314"/>
      <c r="L7" s="314"/>
      <c r="M7" s="314"/>
      <c r="N7" s="314"/>
      <c r="O7" s="314"/>
      <c r="P7" s="314"/>
      <c r="Q7" s="315"/>
    </row>
    <row r="8" spans="1:17" x14ac:dyDescent="0.3">
      <c r="A8">
        <v>6</v>
      </c>
      <c r="B8" s="36" t="str">
        <f>IF(E8="",IF('New Stations'!B8="","",'New Stations'!B8),E8)</f>
        <v/>
      </c>
      <c r="C8" s="11" t="str">
        <f>IF('New Stations'!C8=List!H$13,'New Stations'!D8,"")</f>
        <v/>
      </c>
      <c r="D8" s="24" t="str">
        <f>IF('New Stations'!C8=List!H$14,'New Stations'!D8,"")</f>
        <v/>
      </c>
      <c r="E8" s="158" t="str">
        <f>IF('New Stations'!H8=1,'New Stations'!E8,"")</f>
        <v/>
      </c>
      <c r="F8" s="11" t="str">
        <f>IF(C8="","",IF(E8=List!H$8,'New Stations'!G8,IF('Export New Stations'!E8=List!H$7,'New Stations'!F8,"")))</f>
        <v/>
      </c>
      <c r="G8" s="24" t="str">
        <f>IF(D8="","",IF(E8=List!H$8,'New Stations'!G8,IF('Export New Stations'!E8=List!H$7,'New Stations'!F8,"")))</f>
        <v/>
      </c>
      <c r="I8" s="313"/>
      <c r="J8" s="314"/>
      <c r="K8" s="314"/>
      <c r="L8" s="314"/>
      <c r="M8" s="314"/>
      <c r="N8" s="314"/>
      <c r="O8" s="314"/>
      <c r="P8" s="314"/>
      <c r="Q8" s="315"/>
    </row>
    <row r="9" spans="1:17" x14ac:dyDescent="0.3">
      <c r="A9">
        <v>7</v>
      </c>
      <c r="B9" s="36" t="str">
        <f>IF(E9="",IF('New Stations'!B9="","",'New Stations'!B9),E9)</f>
        <v/>
      </c>
      <c r="C9" s="11" t="str">
        <f>IF('New Stations'!C9=List!H$13,'New Stations'!D9,"")</f>
        <v/>
      </c>
      <c r="D9" s="24" t="str">
        <f>IF('New Stations'!C9=List!H$14,'New Stations'!D9,"")</f>
        <v/>
      </c>
      <c r="E9" s="158" t="str">
        <f>IF('New Stations'!H9=1,'New Stations'!E9,"")</f>
        <v/>
      </c>
      <c r="F9" s="11" t="str">
        <f>IF(C9="","",IF(E9=List!H$8,'New Stations'!G9,IF('Export New Stations'!E9=List!H$7,'New Stations'!F9,"")))</f>
        <v/>
      </c>
      <c r="G9" s="24" t="str">
        <f>IF(D9="","",IF(E9=List!H$8,'New Stations'!G9,IF('Export New Stations'!E9=List!H$7,'New Stations'!F9,"")))</f>
        <v/>
      </c>
      <c r="I9" s="313"/>
      <c r="J9" s="314"/>
      <c r="K9" s="314"/>
      <c r="L9" s="314"/>
      <c r="M9" s="314"/>
      <c r="N9" s="314"/>
      <c r="O9" s="314"/>
      <c r="P9" s="314"/>
      <c r="Q9" s="315"/>
    </row>
    <row r="10" spans="1:17" x14ac:dyDescent="0.3">
      <c r="A10">
        <v>8</v>
      </c>
      <c r="B10" s="36" t="str">
        <f>IF(E10="",IF('New Stations'!B10="","",'New Stations'!B10),E10)</f>
        <v/>
      </c>
      <c r="C10" s="11" t="str">
        <f>IF('New Stations'!C10=List!H$13,'New Stations'!D10,"")</f>
        <v/>
      </c>
      <c r="D10" s="24" t="str">
        <f>IF('New Stations'!C10=List!H$14,'New Stations'!D10,"")</f>
        <v/>
      </c>
      <c r="E10" s="158" t="str">
        <f>IF('New Stations'!H10=1,'New Stations'!E10,"")</f>
        <v/>
      </c>
      <c r="F10" s="11" t="str">
        <f>IF(C10="","",IF(E10=List!H$8,'New Stations'!G10,IF('Export New Stations'!E10=List!H$7,'New Stations'!F10,"")))</f>
        <v/>
      </c>
      <c r="G10" s="24" t="str">
        <f>IF(D10="","",IF(E10=List!H$8,'New Stations'!G10,IF('Export New Stations'!E10=List!H$7,'New Stations'!F10,"")))</f>
        <v/>
      </c>
      <c r="I10" s="313"/>
      <c r="J10" s="314"/>
      <c r="K10" s="314"/>
      <c r="L10" s="314"/>
      <c r="M10" s="314"/>
      <c r="N10" s="314"/>
      <c r="O10" s="314"/>
      <c r="P10" s="314"/>
      <c r="Q10" s="315"/>
    </row>
    <row r="11" spans="1:17" x14ac:dyDescent="0.3">
      <c r="A11">
        <v>9</v>
      </c>
      <c r="B11" s="36" t="str">
        <f>IF(E11="",IF('New Stations'!B11="","",'New Stations'!B11),E11)</f>
        <v/>
      </c>
      <c r="C11" s="11" t="str">
        <f>IF('New Stations'!C11=List!H$13,'New Stations'!D11,"")</f>
        <v/>
      </c>
      <c r="D11" s="24" t="str">
        <f>IF('New Stations'!C11=List!H$14,'New Stations'!D11,"")</f>
        <v/>
      </c>
      <c r="E11" s="158" t="str">
        <f>IF('New Stations'!H11=1,'New Stations'!E11,"")</f>
        <v/>
      </c>
      <c r="F11" s="11" t="str">
        <f>IF(C11="","",IF(E11=List!H$8,'New Stations'!G11,IF('Export New Stations'!E11=List!H$7,'New Stations'!F11,"")))</f>
        <v/>
      </c>
      <c r="G11" s="24" t="str">
        <f>IF(D11="","",IF(E11=List!H$8,'New Stations'!G11,IF('Export New Stations'!E11=List!H$7,'New Stations'!F11,"")))</f>
        <v/>
      </c>
      <c r="I11" s="313"/>
      <c r="J11" s="314"/>
      <c r="K11" s="314"/>
      <c r="L11" s="314"/>
      <c r="M11" s="314"/>
      <c r="N11" s="314"/>
      <c r="O11" s="314"/>
      <c r="P11" s="314"/>
      <c r="Q11" s="315"/>
    </row>
    <row r="12" spans="1:17" x14ac:dyDescent="0.3">
      <c r="A12">
        <v>10</v>
      </c>
      <c r="B12" s="36" t="str">
        <f>IF(E12="",IF('New Stations'!B12="","",'New Stations'!B12),E12)</f>
        <v/>
      </c>
      <c r="C12" s="11" t="str">
        <f>IF('New Stations'!C12=List!H$13,'New Stations'!D12,"")</f>
        <v/>
      </c>
      <c r="D12" s="24" t="str">
        <f>IF('New Stations'!C12=List!H$14,'New Stations'!D12,"")</f>
        <v/>
      </c>
      <c r="E12" s="158" t="str">
        <f>IF('New Stations'!H12=1,'New Stations'!E12,"")</f>
        <v/>
      </c>
      <c r="F12" s="11" t="str">
        <f>IF(C12="","",IF(E12=List!H$8,'New Stations'!G12,IF('Export New Stations'!E12=List!H$7,'New Stations'!F12,"")))</f>
        <v/>
      </c>
      <c r="G12" s="24" t="str">
        <f>IF(D12="","",IF(E12=List!H$8,'New Stations'!G12,IF('Export New Stations'!E12=List!H$7,'New Stations'!F12,"")))</f>
        <v/>
      </c>
      <c r="I12" s="313"/>
      <c r="J12" s="314"/>
      <c r="K12" s="314"/>
      <c r="L12" s="314"/>
      <c r="M12" s="314"/>
      <c r="N12" s="314"/>
      <c r="O12" s="314"/>
      <c r="P12" s="314"/>
      <c r="Q12" s="315"/>
    </row>
    <row r="13" spans="1:17" x14ac:dyDescent="0.3">
      <c r="A13">
        <v>11</v>
      </c>
      <c r="B13" s="36" t="str">
        <f>IF(E13="",IF('New Stations'!B13="","",'New Stations'!B13),E13)</f>
        <v/>
      </c>
      <c r="C13" s="11" t="str">
        <f>IF('New Stations'!C13=List!H$13,'New Stations'!D13,"")</f>
        <v/>
      </c>
      <c r="D13" s="24" t="str">
        <f>IF('New Stations'!C13=List!H$14,'New Stations'!D13,"")</f>
        <v/>
      </c>
      <c r="E13" s="158" t="str">
        <f>IF('New Stations'!H13=1,'New Stations'!E13,"")</f>
        <v/>
      </c>
      <c r="F13" s="11" t="str">
        <f>IF(C13="","",IF(E13=List!H$8,'New Stations'!G13,IF('Export New Stations'!E13=List!H$7,'New Stations'!F13,"")))</f>
        <v/>
      </c>
      <c r="G13" s="24" t="str">
        <f>IF(D13="","",IF(E13=List!H$8,'New Stations'!G13,IF('Export New Stations'!E13=List!H$7,'New Stations'!F13,"")))</f>
        <v/>
      </c>
      <c r="I13" s="313"/>
      <c r="J13" s="314"/>
      <c r="K13" s="314"/>
      <c r="L13" s="314"/>
      <c r="M13" s="314"/>
      <c r="N13" s="314"/>
      <c r="O13" s="314"/>
      <c r="P13" s="314"/>
      <c r="Q13" s="315"/>
    </row>
    <row r="14" spans="1:17" x14ac:dyDescent="0.3">
      <c r="A14">
        <v>12</v>
      </c>
      <c r="B14" s="36" t="str">
        <f>IF(E14="",IF('New Stations'!B14="","",'New Stations'!B14),E14)</f>
        <v/>
      </c>
      <c r="C14" s="11" t="str">
        <f>IF('New Stations'!C14=List!H$13,'New Stations'!D14,"")</f>
        <v/>
      </c>
      <c r="D14" s="24" t="str">
        <f>IF('New Stations'!C14=List!H$14,'New Stations'!D14,"")</f>
        <v/>
      </c>
      <c r="E14" s="158" t="str">
        <f>IF('New Stations'!H14=1,'New Stations'!E14,"")</f>
        <v/>
      </c>
      <c r="F14" s="11" t="str">
        <f>IF(C14="","",IF(E14=List!H$8,'New Stations'!G14,IF('Export New Stations'!E14=List!H$7,'New Stations'!F14,"")))</f>
        <v/>
      </c>
      <c r="G14" s="24" t="str">
        <f>IF(D14="","",IF(E14=List!H$8,'New Stations'!G14,IF('Export New Stations'!E14=List!H$7,'New Stations'!F14,"")))</f>
        <v/>
      </c>
      <c r="I14" s="313"/>
      <c r="J14" s="314"/>
      <c r="K14" s="314"/>
      <c r="L14" s="314"/>
      <c r="M14" s="314"/>
      <c r="N14" s="314"/>
      <c r="O14" s="314"/>
      <c r="P14" s="314"/>
      <c r="Q14" s="315"/>
    </row>
    <row r="15" spans="1:17" x14ac:dyDescent="0.3">
      <c r="A15">
        <v>13</v>
      </c>
      <c r="B15" s="36" t="str">
        <f>IF(E15="",IF('New Stations'!B15="","",'New Stations'!B15),E15)</f>
        <v/>
      </c>
      <c r="C15" s="11" t="str">
        <f>IF('New Stations'!C15=List!H$13,'New Stations'!D15,"")</f>
        <v/>
      </c>
      <c r="D15" s="24" t="str">
        <f>IF('New Stations'!C15=List!H$14,'New Stations'!D15,"")</f>
        <v/>
      </c>
      <c r="E15" s="158" t="str">
        <f>IF('New Stations'!H15=1,'New Stations'!E15,"")</f>
        <v/>
      </c>
      <c r="F15" s="11" t="str">
        <f>IF(C15="","",IF(E15=List!H$8,'New Stations'!G15,IF('Export New Stations'!E15=List!H$7,'New Stations'!F15,"")))</f>
        <v/>
      </c>
      <c r="G15" s="24" t="str">
        <f>IF(D15="","",IF(E15=List!H$8,'New Stations'!G15,IF('Export New Stations'!E15=List!H$7,'New Stations'!F15,"")))</f>
        <v/>
      </c>
      <c r="I15" s="313"/>
      <c r="J15" s="314"/>
      <c r="K15" s="314"/>
      <c r="L15" s="314"/>
      <c r="M15" s="314"/>
      <c r="N15" s="314"/>
      <c r="O15" s="314"/>
      <c r="P15" s="314"/>
      <c r="Q15" s="315"/>
    </row>
    <row r="16" spans="1:17" x14ac:dyDescent="0.3">
      <c r="A16">
        <v>14</v>
      </c>
      <c r="B16" s="36" t="str">
        <f>IF(E16="",IF('New Stations'!B16="","",'New Stations'!B16),E16)</f>
        <v/>
      </c>
      <c r="C16" s="11" t="str">
        <f>IF('New Stations'!C16=List!H$13,'New Stations'!D16,"")</f>
        <v/>
      </c>
      <c r="D16" s="24" t="str">
        <f>IF('New Stations'!C16=List!H$14,'New Stations'!D16,"")</f>
        <v/>
      </c>
      <c r="E16" s="158" t="str">
        <f>IF('New Stations'!H16=1,'New Stations'!E16,"")</f>
        <v/>
      </c>
      <c r="F16" s="11" t="str">
        <f>IF(C16="","",IF(E16=List!H$8,'New Stations'!G16,IF('Export New Stations'!E16=List!H$7,'New Stations'!F16,"")))</f>
        <v/>
      </c>
      <c r="G16" s="24" t="str">
        <f>IF(D16="","",IF(E16=List!H$8,'New Stations'!G16,IF('Export New Stations'!E16=List!H$7,'New Stations'!F16,"")))</f>
        <v/>
      </c>
      <c r="I16" s="313"/>
      <c r="J16" s="314"/>
      <c r="K16" s="314"/>
      <c r="L16" s="314"/>
      <c r="M16" s="314"/>
      <c r="N16" s="314"/>
      <c r="O16" s="314"/>
      <c r="P16" s="314"/>
      <c r="Q16" s="315"/>
    </row>
    <row r="17" spans="1:17" x14ac:dyDescent="0.3">
      <c r="A17">
        <v>15</v>
      </c>
      <c r="B17" s="36" t="str">
        <f>IF(E17="",IF('New Stations'!B17="","",'New Stations'!B17),E17)</f>
        <v/>
      </c>
      <c r="C17" s="11" t="str">
        <f>IF('New Stations'!C17=List!H$13,'New Stations'!D17,"")</f>
        <v/>
      </c>
      <c r="D17" s="24" t="str">
        <f>IF('New Stations'!C17=List!H$14,'New Stations'!D17,"")</f>
        <v/>
      </c>
      <c r="E17" s="158" t="str">
        <f>IF('New Stations'!H17=1,'New Stations'!E17,"")</f>
        <v/>
      </c>
      <c r="F17" s="11" t="str">
        <f>IF(C17="","",IF(E17=List!H$8,'New Stations'!G17,IF('Export New Stations'!E17=List!H$7,'New Stations'!F17,"")))</f>
        <v/>
      </c>
      <c r="G17" s="24" t="str">
        <f>IF(D17="","",IF(E17=List!H$8,'New Stations'!G17,IF('Export New Stations'!E17=List!H$7,'New Stations'!F17,"")))</f>
        <v/>
      </c>
      <c r="I17" s="313"/>
      <c r="J17" s="314"/>
      <c r="K17" s="314"/>
      <c r="L17" s="314"/>
      <c r="M17" s="314"/>
      <c r="N17" s="314"/>
      <c r="O17" s="314"/>
      <c r="P17" s="314"/>
      <c r="Q17" s="315"/>
    </row>
    <row r="18" spans="1:17" x14ac:dyDescent="0.3">
      <c r="A18">
        <v>16</v>
      </c>
      <c r="B18" s="36" t="str">
        <f>IF(E18="",IF('New Stations'!B18="","",'New Stations'!B18),E18)</f>
        <v/>
      </c>
      <c r="C18" s="11" t="str">
        <f>IF('New Stations'!C18=List!H$13,'New Stations'!D18,"")</f>
        <v/>
      </c>
      <c r="D18" s="24" t="str">
        <f>IF('New Stations'!C18=List!H$14,'New Stations'!D18,"")</f>
        <v/>
      </c>
      <c r="E18" s="158" t="str">
        <f>IF('New Stations'!H18=1,'New Stations'!E18,"")</f>
        <v/>
      </c>
      <c r="F18" s="11" t="str">
        <f>IF(C18="","",IF(E18=List!H$8,'New Stations'!G18,IF('Export New Stations'!E18=List!H$7,'New Stations'!F18,"")))</f>
        <v/>
      </c>
      <c r="G18" s="24" t="str">
        <f>IF(D18="","",IF(E18=List!H$8,'New Stations'!G18,IF('Export New Stations'!E18=List!H$7,'New Stations'!F18,"")))</f>
        <v/>
      </c>
      <c r="I18" s="313"/>
      <c r="J18" s="314"/>
      <c r="K18" s="314"/>
      <c r="L18" s="314"/>
      <c r="M18" s="314"/>
      <c r="N18" s="314"/>
      <c r="O18" s="314"/>
      <c r="P18" s="314"/>
      <c r="Q18" s="315"/>
    </row>
    <row r="19" spans="1:17" x14ac:dyDescent="0.3">
      <c r="A19">
        <v>17</v>
      </c>
      <c r="B19" s="36" t="str">
        <f>IF(E19="",IF('New Stations'!B19="","",'New Stations'!B19),E19)</f>
        <v/>
      </c>
      <c r="C19" s="11" t="str">
        <f>IF('New Stations'!C19=List!H$13,'New Stations'!D19,"")</f>
        <v/>
      </c>
      <c r="D19" s="24" t="str">
        <f>IF('New Stations'!C19=List!H$14,'New Stations'!D19,"")</f>
        <v/>
      </c>
      <c r="E19" s="158" t="str">
        <f>IF('New Stations'!H19=1,'New Stations'!E19,"")</f>
        <v/>
      </c>
      <c r="F19" s="11" t="str">
        <f>IF(C19="","",IF(E19=List!H$8,'New Stations'!G19,IF('Export New Stations'!E19=List!H$7,'New Stations'!F19,"")))</f>
        <v/>
      </c>
      <c r="G19" s="24" t="str">
        <f>IF(D19="","",IF(E19=List!H$8,'New Stations'!G19,IF('Export New Stations'!E19=List!H$7,'New Stations'!F19,"")))</f>
        <v/>
      </c>
      <c r="I19" s="313"/>
      <c r="J19" s="314"/>
      <c r="K19" s="314"/>
      <c r="L19" s="314"/>
      <c r="M19" s="314"/>
      <c r="N19" s="314"/>
      <c r="O19" s="314"/>
      <c r="P19" s="314"/>
      <c r="Q19" s="315"/>
    </row>
    <row r="20" spans="1:17" x14ac:dyDescent="0.3">
      <c r="A20">
        <v>18</v>
      </c>
      <c r="B20" s="36" t="str">
        <f>IF(E20="",IF('New Stations'!B20="","",'New Stations'!B20),E20)</f>
        <v/>
      </c>
      <c r="C20" s="11" t="str">
        <f>IF('New Stations'!C20=List!H$13,'New Stations'!D20,"")</f>
        <v/>
      </c>
      <c r="D20" s="24" t="str">
        <f>IF('New Stations'!C20=List!H$14,'New Stations'!D20,"")</f>
        <v/>
      </c>
      <c r="E20" s="158" t="str">
        <f>IF('New Stations'!H20=1,'New Stations'!E20,"")</f>
        <v/>
      </c>
      <c r="F20" s="11" t="str">
        <f>IF(C20="","",IF(E20=List!H$8,'New Stations'!G20,IF('Export New Stations'!E20=List!H$7,'New Stations'!F20,"")))</f>
        <v/>
      </c>
      <c r="G20" s="24" t="str">
        <f>IF(D20="","",IF(E20=List!H$8,'New Stations'!G20,IF('Export New Stations'!E20=List!H$7,'New Stations'!F20,"")))</f>
        <v/>
      </c>
      <c r="I20" s="313"/>
      <c r="J20" s="314"/>
      <c r="K20" s="314"/>
      <c r="L20" s="314"/>
      <c r="M20" s="314"/>
      <c r="N20" s="314"/>
      <c r="O20" s="314"/>
      <c r="P20" s="314"/>
      <c r="Q20" s="315"/>
    </row>
    <row r="21" spans="1:17" x14ac:dyDescent="0.3">
      <c r="A21">
        <v>19</v>
      </c>
      <c r="B21" s="36" t="str">
        <f>IF(E21="",IF('New Stations'!B21="","",'New Stations'!B21),E21)</f>
        <v/>
      </c>
      <c r="C21" s="11" t="str">
        <f>IF('New Stations'!C21=List!H$13,'New Stations'!D21,"")</f>
        <v/>
      </c>
      <c r="D21" s="24" t="str">
        <f>IF('New Stations'!C21=List!H$14,'New Stations'!D21,"")</f>
        <v/>
      </c>
      <c r="E21" s="158" t="str">
        <f>IF('New Stations'!H21=1,'New Stations'!E21,"")</f>
        <v/>
      </c>
      <c r="F21" s="11" t="str">
        <f>IF(C21="","",IF(E21=List!H$8,'New Stations'!G21,IF('Export New Stations'!E21=List!H$7,'New Stations'!F21,"")))</f>
        <v/>
      </c>
      <c r="G21" s="24" t="str">
        <f>IF(D21="","",IF(E21=List!H$8,'New Stations'!G21,IF('Export New Stations'!E21=List!H$7,'New Stations'!F21,"")))</f>
        <v/>
      </c>
      <c r="I21" s="313"/>
      <c r="J21" s="314"/>
      <c r="K21" s="314"/>
      <c r="L21" s="314"/>
      <c r="M21" s="314"/>
      <c r="N21" s="314"/>
      <c r="O21" s="314"/>
      <c r="P21" s="314"/>
      <c r="Q21" s="315"/>
    </row>
    <row r="22" spans="1:17" ht="15" thickBot="1" x14ac:dyDescent="0.35">
      <c r="A22">
        <v>20</v>
      </c>
      <c r="B22" s="37" t="str">
        <f>IF(E22="",IF('New Stations'!B22="","",'New Stations'!B22),E22)</f>
        <v/>
      </c>
      <c r="C22" s="13" t="str">
        <f>IF('New Stations'!C22=List!H$13,'New Stations'!D22,"")</f>
        <v/>
      </c>
      <c r="D22" s="28" t="str">
        <f>IF('New Stations'!C22=List!H$14,'New Stations'!D22,"")</f>
        <v/>
      </c>
      <c r="E22" s="159" t="str">
        <f>IF('New Stations'!H22=1,'New Stations'!E22,"")</f>
        <v/>
      </c>
      <c r="F22" s="13" t="str">
        <f>IF(C22="","",IF(E22=List!H$8,'New Stations'!G22,IF('Export New Stations'!E22=List!H$7,'New Stations'!F22,"")))</f>
        <v/>
      </c>
      <c r="G22" s="28" t="str">
        <f>IF(D22="","",IF(E22=List!H$8,'New Stations'!G22,IF('Export New Stations'!E22=List!H$7,'New Stations'!F22,"")))</f>
        <v/>
      </c>
      <c r="I22" s="316"/>
      <c r="J22" s="317"/>
      <c r="K22" s="317"/>
      <c r="L22" s="317"/>
      <c r="M22" s="317"/>
      <c r="N22" s="317"/>
      <c r="O22" s="317"/>
      <c r="P22" s="317"/>
      <c r="Q22" s="318"/>
    </row>
  </sheetData>
  <mergeCells count="1">
    <mergeCell ref="I3:Q22"/>
  </mergeCells>
  <pageMargins left="0.7" right="0.7" top="0.75" bottom="0.75" header="0.3" footer="0.3"/>
  <pageSetup orientation="portrait" horizontalDpi="1200" verticalDpi="12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B1B07B-22AD-44DB-AE3C-6B91F3DF8F38}">
  <dimension ref="A2:Z22"/>
  <sheetViews>
    <sheetView topLeftCell="D1" workbookViewId="0">
      <selection activeCell="U2" sqref="U2:Z5"/>
    </sheetView>
  </sheetViews>
  <sheetFormatPr defaultRowHeight="14.4" x14ac:dyDescent="0.3"/>
  <cols>
    <col min="2" max="2" width="15.88671875" bestFit="1" customWidth="1"/>
    <col min="3" max="3" width="17.33203125" bestFit="1" customWidth="1"/>
    <col min="4" max="4" width="11.33203125" bestFit="1" customWidth="1"/>
    <col min="6" max="6" width="18.33203125" bestFit="1" customWidth="1"/>
    <col min="7" max="7" width="13.6640625" bestFit="1" customWidth="1"/>
    <col min="8" max="8" width="13.33203125" bestFit="1" customWidth="1"/>
    <col min="9" max="9" width="20.33203125" bestFit="1" customWidth="1"/>
    <col min="11" max="11" width="13.5546875" bestFit="1" customWidth="1"/>
    <col min="13" max="13" width="18.33203125" bestFit="1" customWidth="1"/>
    <col min="21" max="21" width="15.6640625" bestFit="1" customWidth="1"/>
    <col min="22" max="22" width="12.5546875" bestFit="1" customWidth="1"/>
    <col min="24" max="24" width="12.6640625" bestFit="1" customWidth="1"/>
    <col min="25" max="25" width="13.33203125" bestFit="1" customWidth="1"/>
  </cols>
  <sheetData>
    <row r="2" spans="1:26" ht="15" thickBot="1" x14ac:dyDescent="0.35">
      <c r="A2" t="s">
        <v>321</v>
      </c>
      <c r="B2" t="s">
        <v>322</v>
      </c>
      <c r="C2" t="s">
        <v>323</v>
      </c>
      <c r="D2" t="s">
        <v>103</v>
      </c>
      <c r="E2" t="s">
        <v>324</v>
      </c>
      <c r="F2" t="s">
        <v>325</v>
      </c>
      <c r="G2" t="s">
        <v>326</v>
      </c>
      <c r="H2" t="s">
        <v>327</v>
      </c>
      <c r="I2" t="s">
        <v>328</v>
      </c>
      <c r="J2" t="s">
        <v>329</v>
      </c>
      <c r="K2" t="s">
        <v>330</v>
      </c>
      <c r="L2" t="s">
        <v>331</v>
      </c>
      <c r="M2" t="s">
        <v>332</v>
      </c>
      <c r="N2" t="s">
        <v>333</v>
      </c>
      <c r="O2" t="s">
        <v>334</v>
      </c>
      <c r="P2" t="s">
        <v>335</v>
      </c>
      <c r="Q2" t="s">
        <v>336</v>
      </c>
      <c r="R2" t="s">
        <v>30</v>
      </c>
      <c r="S2" t="s">
        <v>32</v>
      </c>
      <c r="U2" t="s">
        <v>337</v>
      </c>
      <c r="V2" t="s">
        <v>338</v>
      </c>
      <c r="W2" s="319" t="s">
        <v>339</v>
      </c>
      <c r="X2" s="319"/>
      <c r="Y2" s="319"/>
      <c r="Z2" s="319"/>
    </row>
    <row r="3" spans="1:26" ht="15" thickBot="1" x14ac:dyDescent="0.35">
      <c r="A3" s="8" t="str">
        <f>IF(B3="","",Main!B$2)</f>
        <v/>
      </c>
      <c r="B3" s="33" t="str">
        <f>IF(F3="","",IF('On Road Fleet'!B3="","",'On Road Fleet'!B3))</f>
        <v/>
      </c>
      <c r="C3" s="33" t="str">
        <f>IF(B3="","",'On Road Fleet'!F3)</f>
        <v/>
      </c>
      <c r="D3" s="33" t="str">
        <f>IF(B3="","",'On Road Fleet'!D3)</f>
        <v/>
      </c>
      <c r="E3" s="33" t="str">
        <f>IF('Export Alt Fuel Veh'!B3="","",IF('On Road Fleet'!L3="Yes","Actual","Estimate"))</f>
        <v/>
      </c>
      <c r="F3" s="33" t="str">
        <f>IF('On Road Fleet'!C3="","",IF('On Road Fleet'!U3=1,"",IF('On Road Fleet'!W3=0,'On Road Fleet'!C3,"")))</f>
        <v/>
      </c>
      <c r="G3" s="168" t="str">
        <f>IF(B3="","",IF(F3=List!D$19,'On Road Fleet'!Q3,""))</f>
        <v/>
      </c>
      <c r="H3" s="169" t="str">
        <f>IF(B3="","",IF('On Road Fleet'!R3="","",'On Road Fleet'!R3))</f>
        <v/>
      </c>
      <c r="I3" s="33" t="str">
        <f>IF(B3="","",IF('On Road Fleet'!S3="","",'On Road Fleet'!S3))</f>
        <v/>
      </c>
      <c r="J3" s="168" t="str">
        <f>IF(B3="","",IF('On Road Fleet'!S3="","",'On Road Fleet'!T3))</f>
        <v/>
      </c>
      <c r="K3" s="33" t="str">
        <f>IF(B3="","",IF(E3="Actual",'On Road Fleet'!M3,""))</f>
        <v/>
      </c>
      <c r="L3" s="168" t="str">
        <f>IF(E3="","",IF(E3="Estimate",'On Road Fleet'!P3,""))</f>
        <v/>
      </c>
      <c r="M3" s="33" t="str">
        <f>IF(E3="","",IF(E3="Estimate",'On Road Fleet'!N3,""))</f>
        <v/>
      </c>
      <c r="N3" s="33" t="str">
        <f>IF(E3="","",IF(E3="Estimate",'On Road Fleet'!O3,""))</f>
        <v/>
      </c>
      <c r="O3" s="33" t="str">
        <f>IF(B3="","",'On Road Fleet'!E3)</f>
        <v/>
      </c>
      <c r="P3" s="33" t="str">
        <f>IF('Export Alt Fuel Veh'!B3="","",IF('Export Alt Fuel Veh'!B3="Heavy Duty","Diesel","Gas"))</f>
        <v/>
      </c>
      <c r="Q3" s="33" t="str">
        <f>IF(B3="","",'On Road Fleet'!G3)</f>
        <v/>
      </c>
      <c r="R3" s="33" t="str">
        <f>IF(B3="","",IF('On Road Fleet'!J3="","",'On Road Fleet'!J3))</f>
        <v/>
      </c>
      <c r="S3" s="34" t="str">
        <f>IF(B3="","",IF('On Road Fleet'!K3="","",'On Road Fleet'!K3))</f>
        <v/>
      </c>
      <c r="U3" s="172">
        <f>Main!B9</f>
        <v>0</v>
      </c>
      <c r="V3" s="175">
        <f>Main!B10</f>
        <v>0</v>
      </c>
      <c r="W3" s="176">
        <f>Main!B1</f>
        <v>0</v>
      </c>
      <c r="X3" s="173">
        <f>Main!B5</f>
        <v>0</v>
      </c>
      <c r="Y3" s="192">
        <f>Main!B7</f>
        <v>0</v>
      </c>
      <c r="Z3" s="174">
        <f>Main!B6</f>
        <v>0</v>
      </c>
    </row>
    <row r="4" spans="1:26" ht="15" thickBot="1" x14ac:dyDescent="0.35">
      <c r="A4" s="11" t="str">
        <f>IF(B4="","",Main!B$2)</f>
        <v/>
      </c>
      <c r="B4" s="3" t="str">
        <f>IF(F4="","",IF('On Road Fleet'!B4="","",'On Road Fleet'!B4))</f>
        <v/>
      </c>
      <c r="C4" s="3" t="str">
        <f>IF(B4="","",'On Road Fleet'!F4)</f>
        <v/>
      </c>
      <c r="D4" s="3" t="str">
        <f>IF(B4="","",'On Road Fleet'!D4)</f>
        <v/>
      </c>
      <c r="E4" s="3" t="str">
        <f>IF('Export Alt Fuel Veh'!B4="","",IF('On Road Fleet'!L4="Yes","Actual","Estimate"))</f>
        <v/>
      </c>
      <c r="F4" s="3" t="str">
        <f>IF('On Road Fleet'!C4="","",IF('On Road Fleet'!W4=0,'On Road Fleet'!C4,""))</f>
        <v/>
      </c>
      <c r="G4" s="163" t="str">
        <f>IF(B4="","",IF(F4=List!D$19,'On Road Fleet'!Q4,""))</f>
        <v/>
      </c>
      <c r="H4" s="167" t="str">
        <f>IF(B4="","",IF('On Road Fleet'!R4="","",'On Road Fleet'!R4))</f>
        <v/>
      </c>
      <c r="I4" s="3" t="str">
        <f>IF(B4="","",IF('On Road Fleet'!S4="","",'On Road Fleet'!S4))</f>
        <v/>
      </c>
      <c r="J4" s="163" t="str">
        <f>IF(B4="","",IF('On Road Fleet'!S4="","",'On Road Fleet'!T4))</f>
        <v/>
      </c>
      <c r="K4" s="3" t="str">
        <f>IF(B4="","",IF(E4="Actual",'On Road Fleet'!M4,""))</f>
        <v/>
      </c>
      <c r="L4" s="163" t="str">
        <f>IF(E4="","",IF(E4="Estimate",'On Road Fleet'!P4,""))</f>
        <v/>
      </c>
      <c r="M4" s="3" t="str">
        <f>IF(E4="","",IF(E4="Estimate",'On Road Fleet'!N4,""))</f>
        <v/>
      </c>
      <c r="N4" s="3" t="str">
        <f>IF(E4="","",IF(E4="Estimate",'On Road Fleet'!O4,""))</f>
        <v/>
      </c>
      <c r="O4" s="3" t="str">
        <f>IF(B4="","",'On Road Fleet'!E4)</f>
        <v/>
      </c>
      <c r="P4" s="3" t="str">
        <f>IF('Export Alt Fuel Veh'!B4="","",IF('Export Alt Fuel Veh'!B4="Heavy Duty","Diesel","Gas"))</f>
        <v/>
      </c>
      <c r="Q4" s="3" t="str">
        <f>IF(B4="","",'On Road Fleet'!G4)</f>
        <v/>
      </c>
      <c r="R4" s="3" t="str">
        <f>IF(B4="","",IF('On Road Fleet'!J4="","",'On Road Fleet'!J4))</f>
        <v/>
      </c>
      <c r="S4" s="24" t="str">
        <f>IF(B4="","",IF('On Road Fleet'!K4="","",'On Road Fleet'!K4))</f>
        <v/>
      </c>
    </row>
    <row r="5" spans="1:26" ht="15" thickBot="1" x14ac:dyDescent="0.35">
      <c r="A5" s="11" t="str">
        <f>IF(B5="","",Main!B$2)</f>
        <v/>
      </c>
      <c r="B5" s="3" t="str">
        <f>IF(F5="","",IF('On Road Fleet'!B5="","",'On Road Fleet'!B5))</f>
        <v/>
      </c>
      <c r="C5" s="3" t="str">
        <f>IF(B5="","",'On Road Fleet'!F5)</f>
        <v/>
      </c>
      <c r="D5" s="3" t="str">
        <f>IF(B5="","",'On Road Fleet'!D5)</f>
        <v/>
      </c>
      <c r="E5" s="3" t="str">
        <f>IF('Export Alt Fuel Veh'!B5="","",IF('On Road Fleet'!L5="Yes","Actual","Estimate"))</f>
        <v/>
      </c>
      <c r="F5" s="3" t="str">
        <f>IF('On Road Fleet'!C5="","",IF('On Road Fleet'!W5=0,'On Road Fleet'!C5,""))</f>
        <v/>
      </c>
      <c r="G5" s="163" t="str">
        <f>IF(B5="","",IF(F5=List!D$19,'On Road Fleet'!Q5,""))</f>
        <v/>
      </c>
      <c r="H5" s="167" t="str">
        <f>IF(B5="","",IF('On Road Fleet'!R5="","",'On Road Fleet'!R5))</f>
        <v/>
      </c>
      <c r="I5" s="3" t="str">
        <f>IF(B5="","",IF('On Road Fleet'!S5="","",'On Road Fleet'!S5))</f>
        <v/>
      </c>
      <c r="J5" s="163" t="str">
        <f>IF(B5="","",IF('On Road Fleet'!S5="","",'On Road Fleet'!T5))</f>
        <v/>
      </c>
      <c r="K5" s="3" t="str">
        <f>IF(B5="","",IF(E5="Actual",'On Road Fleet'!M5,""))</f>
        <v/>
      </c>
      <c r="L5" s="163" t="str">
        <f>IF(E5="","",IF(E5="Estimate",'On Road Fleet'!P5,""))</f>
        <v/>
      </c>
      <c r="M5" s="3" t="str">
        <f>IF(E5="","",IF(E5="Estimate",'On Road Fleet'!N5,""))</f>
        <v/>
      </c>
      <c r="N5" s="3" t="str">
        <f>IF(E5="","",IF(E5="Estimate",'On Road Fleet'!O5,""))</f>
        <v/>
      </c>
      <c r="O5" s="3" t="str">
        <f>IF(B5="","",'On Road Fleet'!E5)</f>
        <v/>
      </c>
      <c r="P5" s="3" t="str">
        <f>IF('Export Alt Fuel Veh'!B5="","",IF('Export Alt Fuel Veh'!B5="Heavy Duty","Diesel","Gas"))</f>
        <v/>
      </c>
      <c r="Q5" s="3" t="str">
        <f>IF(B5="","",'On Road Fleet'!G5)</f>
        <v/>
      </c>
      <c r="R5" s="3" t="str">
        <f>IF(B5="","",IF('On Road Fleet'!J5="","",'On Road Fleet'!J5))</f>
        <v/>
      </c>
      <c r="S5" s="24" t="str">
        <f>IF(B5="","",IF('On Road Fleet'!K5="","",'On Road Fleet'!K5))</f>
        <v/>
      </c>
      <c r="W5" s="320" t="str">
        <f>W3&amp;" - "&amp;X3&amp;" - "&amp;Y3&amp;" - "&amp;Z3</f>
        <v>0 - 0 - 0 - 0</v>
      </c>
      <c r="X5" s="321"/>
      <c r="Y5" s="321"/>
      <c r="Z5" s="322"/>
    </row>
    <row r="6" spans="1:26" x14ac:dyDescent="0.3">
      <c r="A6" s="11" t="str">
        <f>IF(B6="","",Main!B$2)</f>
        <v/>
      </c>
      <c r="B6" s="3" t="str">
        <f>IF(F6="","",IF('On Road Fleet'!B6="","",'On Road Fleet'!B6))</f>
        <v/>
      </c>
      <c r="C6" s="3" t="str">
        <f>IF(B6="","",'On Road Fleet'!F6)</f>
        <v/>
      </c>
      <c r="D6" s="3" t="str">
        <f>IF(B6="","",'On Road Fleet'!D6)</f>
        <v/>
      </c>
      <c r="E6" s="3" t="str">
        <f>IF('Export Alt Fuel Veh'!B6="","",IF('On Road Fleet'!L6="Yes","Actual","Estimate"))</f>
        <v/>
      </c>
      <c r="F6" s="3" t="str">
        <f>IF('On Road Fleet'!C6="","",IF('On Road Fleet'!W6=0,'On Road Fleet'!C6,""))</f>
        <v/>
      </c>
      <c r="G6" s="163" t="str">
        <f>IF(B6="","",IF(F6=List!D$19,'On Road Fleet'!Q6,""))</f>
        <v/>
      </c>
      <c r="H6" s="167" t="str">
        <f>IF(B6="","",IF('On Road Fleet'!R6="","",'On Road Fleet'!R6))</f>
        <v/>
      </c>
      <c r="I6" s="3" t="str">
        <f>IF(B6="","",IF('On Road Fleet'!S6="","",'On Road Fleet'!S6))</f>
        <v/>
      </c>
      <c r="J6" s="163" t="str">
        <f>IF(B6="","",IF('On Road Fleet'!S6="","",'On Road Fleet'!T6))</f>
        <v/>
      </c>
      <c r="K6" s="3" t="str">
        <f>IF(B6="","",IF(E6="Actual",'On Road Fleet'!M6,""))</f>
        <v/>
      </c>
      <c r="L6" s="163" t="str">
        <f>IF(E6="","",IF(E6="Estimate",'On Road Fleet'!P6,""))</f>
        <v/>
      </c>
      <c r="M6" s="3" t="str">
        <f>IF(E6="","",IF(E6="Estimate",'On Road Fleet'!N6,""))</f>
        <v/>
      </c>
      <c r="N6" s="3" t="str">
        <f>IF(E6="","",IF(E6="Estimate",'On Road Fleet'!O6,""))</f>
        <v/>
      </c>
      <c r="O6" s="3" t="str">
        <f>IF(B6="","",'On Road Fleet'!E6)</f>
        <v/>
      </c>
      <c r="P6" s="3" t="str">
        <f>IF('Export Alt Fuel Veh'!B6="","",IF('Export Alt Fuel Veh'!B6="Heavy Duty","Diesel","Gas"))</f>
        <v/>
      </c>
      <c r="Q6" s="3" t="str">
        <f>IF(B6="","",'On Road Fleet'!G6)</f>
        <v/>
      </c>
      <c r="R6" s="3" t="str">
        <f>IF(B6="","",IF('On Road Fleet'!J6="","",'On Road Fleet'!J6))</f>
        <v/>
      </c>
      <c r="S6" s="24" t="str">
        <f>IF(B6="","",IF('On Road Fleet'!K6="","",'On Road Fleet'!K6))</f>
        <v/>
      </c>
    </row>
    <row r="7" spans="1:26" x14ac:dyDescent="0.3">
      <c r="A7" s="11" t="str">
        <f>IF(B7="","",Main!B$2)</f>
        <v/>
      </c>
      <c r="B7" s="3" t="str">
        <f>IF(F7="","",IF('On Road Fleet'!B7="","",'On Road Fleet'!B7))</f>
        <v/>
      </c>
      <c r="C7" s="3" t="str">
        <f>IF(B7="","",'On Road Fleet'!F7)</f>
        <v/>
      </c>
      <c r="D7" s="3" t="str">
        <f>IF(B7="","",'On Road Fleet'!D7)</f>
        <v/>
      </c>
      <c r="E7" s="3" t="str">
        <f>IF('Export Alt Fuel Veh'!B7="","",IF('On Road Fleet'!L7="Yes","Actual","Estimate"))</f>
        <v/>
      </c>
      <c r="F7" s="3" t="str">
        <f>IF('On Road Fleet'!C7="","",IF('On Road Fleet'!W7=0,'On Road Fleet'!C7,""))</f>
        <v/>
      </c>
      <c r="G7" s="163" t="str">
        <f>IF(B7="","",IF(F7=List!D$19,'On Road Fleet'!Q7,""))</f>
        <v/>
      </c>
      <c r="H7" s="167" t="str">
        <f>IF(B7="","",IF('On Road Fleet'!R7="","",'On Road Fleet'!R7))</f>
        <v/>
      </c>
      <c r="I7" s="3" t="str">
        <f>IF(B7="","",IF('On Road Fleet'!S7="","",'On Road Fleet'!S7))</f>
        <v/>
      </c>
      <c r="J7" s="163" t="str">
        <f>IF(B7="","",IF('On Road Fleet'!S7="","",'On Road Fleet'!T7))</f>
        <v/>
      </c>
      <c r="K7" s="3" t="str">
        <f>IF(B7="","",IF(E7="Actual",'On Road Fleet'!M7,""))</f>
        <v/>
      </c>
      <c r="L7" s="163" t="str">
        <f>IF(E7="","",IF(E7="Estimate",'On Road Fleet'!P7,""))</f>
        <v/>
      </c>
      <c r="M7" s="3" t="str">
        <f>IF(E7="","",IF(E7="Estimate",'On Road Fleet'!N7,""))</f>
        <v/>
      </c>
      <c r="N7" s="3" t="str">
        <f>IF(E7="","",IF(E7="Estimate",'On Road Fleet'!O7,""))</f>
        <v/>
      </c>
      <c r="O7" s="3" t="str">
        <f>IF(B7="","",'On Road Fleet'!E7)</f>
        <v/>
      </c>
      <c r="P7" s="3" t="str">
        <f>IF('Export Alt Fuel Veh'!B7="","",IF('Export Alt Fuel Veh'!B7="Heavy Duty","Diesel","Gas"))</f>
        <v/>
      </c>
      <c r="Q7" s="3" t="str">
        <f>IF(B7="","",'On Road Fleet'!G7)</f>
        <v/>
      </c>
      <c r="R7" s="3" t="str">
        <f>IF(B7="","",IF('On Road Fleet'!J7="","",'On Road Fleet'!J7))</f>
        <v/>
      </c>
      <c r="S7" s="24" t="str">
        <f>IF(B7="","",IF('On Road Fleet'!K7="","",'On Road Fleet'!K7))</f>
        <v/>
      </c>
    </row>
    <row r="8" spans="1:26" x14ac:dyDescent="0.3">
      <c r="A8" s="11" t="str">
        <f>IF(B8="","",Main!B$2)</f>
        <v/>
      </c>
      <c r="B8" s="3" t="str">
        <f>IF(F8="","",IF('On Road Fleet'!B8="","",'On Road Fleet'!B8))</f>
        <v/>
      </c>
      <c r="C8" s="3" t="str">
        <f>IF(B8="","",'On Road Fleet'!F8)</f>
        <v/>
      </c>
      <c r="D8" s="3" t="str">
        <f>IF(B8="","",'On Road Fleet'!D8)</f>
        <v/>
      </c>
      <c r="E8" s="3" t="str">
        <f>IF('Export Alt Fuel Veh'!B8="","",IF('On Road Fleet'!L8="Yes","Actual","Estimate"))</f>
        <v/>
      </c>
      <c r="F8" s="3" t="str">
        <f>IF('On Road Fleet'!C8="","",IF('On Road Fleet'!W8=0,'On Road Fleet'!C8,""))</f>
        <v/>
      </c>
      <c r="G8" s="163" t="str">
        <f>IF(B8="","",IF(F8=List!D$19,'On Road Fleet'!Q8,""))</f>
        <v/>
      </c>
      <c r="H8" s="167" t="str">
        <f>IF(B8="","",IF('On Road Fleet'!R8="","",'On Road Fleet'!R8))</f>
        <v/>
      </c>
      <c r="I8" s="3" t="str">
        <f>IF(B8="","",IF('On Road Fleet'!S8="","",'On Road Fleet'!S8))</f>
        <v/>
      </c>
      <c r="J8" s="163" t="str">
        <f>IF(B8="","",IF('On Road Fleet'!S8="","",'On Road Fleet'!T8))</f>
        <v/>
      </c>
      <c r="K8" s="3" t="str">
        <f>IF(B8="","",IF(E8="Actual",'On Road Fleet'!M8,""))</f>
        <v/>
      </c>
      <c r="L8" s="163" t="str">
        <f>IF(E8="","",IF(E8="Estimate",'On Road Fleet'!P8,""))</f>
        <v/>
      </c>
      <c r="M8" s="3" t="str">
        <f>IF(E8="","",IF(E8="Estimate",'On Road Fleet'!N8,""))</f>
        <v/>
      </c>
      <c r="N8" s="3" t="str">
        <f>IF(E8="","",IF(E8="Estimate",'On Road Fleet'!O8,""))</f>
        <v/>
      </c>
      <c r="O8" s="3" t="str">
        <f>IF(B8="","",'On Road Fleet'!E8)</f>
        <v/>
      </c>
      <c r="P8" s="3" t="str">
        <f>IF('Export Alt Fuel Veh'!B8="","",IF('Export Alt Fuel Veh'!B8="Heavy Duty","Diesel","Gas"))</f>
        <v/>
      </c>
      <c r="Q8" s="3" t="str">
        <f>IF(B8="","",'On Road Fleet'!G8)</f>
        <v/>
      </c>
      <c r="R8" s="3" t="str">
        <f>IF(B8="","",IF('On Road Fleet'!J8="","",'On Road Fleet'!J8))</f>
        <v/>
      </c>
      <c r="S8" s="24" t="str">
        <f>IF(B8="","",IF('On Road Fleet'!K8="","",'On Road Fleet'!K8))</f>
        <v/>
      </c>
    </row>
    <row r="9" spans="1:26" x14ac:dyDescent="0.3">
      <c r="A9" s="11" t="str">
        <f>IF(B9="","",Main!B$2)</f>
        <v/>
      </c>
      <c r="B9" s="3" t="str">
        <f>IF(F9="","",IF('On Road Fleet'!B9="","",'On Road Fleet'!B9))</f>
        <v/>
      </c>
      <c r="C9" s="3" t="str">
        <f>IF(B9="","",'On Road Fleet'!F9)</f>
        <v/>
      </c>
      <c r="D9" s="3" t="str">
        <f>IF(B9="","",'On Road Fleet'!D9)</f>
        <v/>
      </c>
      <c r="E9" s="3" t="str">
        <f>IF('Export Alt Fuel Veh'!B9="","",IF('On Road Fleet'!L9="Yes","Actual","Estimate"))</f>
        <v/>
      </c>
      <c r="F9" s="3" t="str">
        <f>IF('On Road Fleet'!C9="","",IF('On Road Fleet'!W9=0,'On Road Fleet'!C9,""))</f>
        <v/>
      </c>
      <c r="G9" s="163" t="str">
        <f>IF(B9="","",IF(F9=List!D$19,'On Road Fleet'!Q9,""))</f>
        <v/>
      </c>
      <c r="H9" s="167" t="str">
        <f>IF(B9="","",IF('On Road Fleet'!R9="","",'On Road Fleet'!R9))</f>
        <v/>
      </c>
      <c r="I9" s="3" t="str">
        <f>IF(B9="","",IF('On Road Fleet'!S9="","",'On Road Fleet'!S9))</f>
        <v/>
      </c>
      <c r="J9" s="163" t="str">
        <f>IF(B9="","",IF('On Road Fleet'!S9="","",'On Road Fleet'!T9))</f>
        <v/>
      </c>
      <c r="K9" s="3" t="str">
        <f>IF(B9="","",IF(E9="Actual",'On Road Fleet'!M9,""))</f>
        <v/>
      </c>
      <c r="L9" s="163" t="str">
        <f>IF(E9="","",IF(E9="Estimate",'On Road Fleet'!P9,""))</f>
        <v/>
      </c>
      <c r="M9" s="3" t="str">
        <f>IF(E9="","",IF(E9="Estimate",'On Road Fleet'!N9,""))</f>
        <v/>
      </c>
      <c r="N9" s="3" t="str">
        <f>IF(E9="","",IF(E9="Estimate",'On Road Fleet'!O9,""))</f>
        <v/>
      </c>
      <c r="O9" s="3" t="str">
        <f>IF(B9="","",'On Road Fleet'!E9)</f>
        <v/>
      </c>
      <c r="P9" s="3" t="str">
        <f>IF('Export Alt Fuel Veh'!B9="","",IF('Export Alt Fuel Veh'!B9="Heavy Duty","Diesel","Gas"))</f>
        <v/>
      </c>
      <c r="Q9" s="3" t="str">
        <f>IF(B9="","",'On Road Fleet'!G9)</f>
        <v/>
      </c>
      <c r="R9" s="3" t="str">
        <f>IF(B9="","",IF('On Road Fleet'!J9="","",'On Road Fleet'!J9))</f>
        <v/>
      </c>
      <c r="S9" s="24" t="str">
        <f>IF(B9="","",IF('On Road Fleet'!K9="","",'On Road Fleet'!K9))</f>
        <v/>
      </c>
    </row>
    <row r="10" spans="1:26" x14ac:dyDescent="0.3">
      <c r="A10" s="11" t="str">
        <f>IF(B10="","",Main!B$2)</f>
        <v/>
      </c>
      <c r="B10" s="3" t="str">
        <f>IF(F10="","",IF('On Road Fleet'!B10="","",'On Road Fleet'!B10))</f>
        <v/>
      </c>
      <c r="C10" s="3" t="str">
        <f>IF(B10="","",'On Road Fleet'!F10)</f>
        <v/>
      </c>
      <c r="D10" s="3" t="str">
        <f>IF(B10="","",'On Road Fleet'!D10)</f>
        <v/>
      </c>
      <c r="E10" s="3" t="str">
        <f>IF('Export Alt Fuel Veh'!B10="","",IF('On Road Fleet'!L10="Yes","Actual","Estimate"))</f>
        <v/>
      </c>
      <c r="F10" s="3" t="str">
        <f>IF('On Road Fleet'!C10="","",IF('On Road Fleet'!W10=0,'On Road Fleet'!C10,""))</f>
        <v/>
      </c>
      <c r="G10" s="163" t="str">
        <f>IF(B10="","",IF(F10=List!D$19,'On Road Fleet'!Q10,""))</f>
        <v/>
      </c>
      <c r="H10" s="167" t="str">
        <f>IF(B10="","",IF('On Road Fleet'!R10="","",'On Road Fleet'!R10))</f>
        <v/>
      </c>
      <c r="I10" s="3" t="str">
        <f>IF(B10="","",IF('On Road Fleet'!S10="","",'On Road Fleet'!S10))</f>
        <v/>
      </c>
      <c r="J10" s="163" t="str">
        <f>IF(B10="","",IF('On Road Fleet'!S10="","",'On Road Fleet'!T10))</f>
        <v/>
      </c>
      <c r="K10" s="3" t="str">
        <f>IF(B10="","",IF(E10="Actual",'On Road Fleet'!M10,""))</f>
        <v/>
      </c>
      <c r="L10" s="163" t="str">
        <f>IF(E10="","",IF(E10="Estimate",'On Road Fleet'!P10,""))</f>
        <v/>
      </c>
      <c r="M10" s="3" t="str">
        <f>IF(E10="","",IF(E10="Estimate",'On Road Fleet'!N10,""))</f>
        <v/>
      </c>
      <c r="N10" s="3" t="str">
        <f>IF(E10="","",IF(E10="Estimate",'On Road Fleet'!O10,""))</f>
        <v/>
      </c>
      <c r="O10" s="3" t="str">
        <f>IF(B10="","",'On Road Fleet'!E10)</f>
        <v/>
      </c>
      <c r="P10" s="3" t="str">
        <f>IF('Export Alt Fuel Veh'!B10="","",IF('Export Alt Fuel Veh'!B10="Heavy Duty","Diesel","Gas"))</f>
        <v/>
      </c>
      <c r="Q10" s="3" t="str">
        <f>IF(B10="","",'On Road Fleet'!G10)</f>
        <v/>
      </c>
      <c r="R10" s="3" t="str">
        <f>IF(B10="","",IF('On Road Fleet'!J10="","",'On Road Fleet'!J10))</f>
        <v/>
      </c>
      <c r="S10" s="24" t="str">
        <f>IF(B10="","",IF('On Road Fleet'!K10="","",'On Road Fleet'!K10))</f>
        <v/>
      </c>
    </row>
    <row r="11" spans="1:26" x14ac:dyDescent="0.3">
      <c r="A11" s="11" t="str">
        <f>IF(B11="","",Main!B$2)</f>
        <v/>
      </c>
      <c r="B11" s="3" t="str">
        <f>IF(F11="","",IF('On Road Fleet'!B11="","",'On Road Fleet'!B11))</f>
        <v/>
      </c>
      <c r="C11" s="3" t="str">
        <f>IF(B11="","",'On Road Fleet'!F11)</f>
        <v/>
      </c>
      <c r="D11" s="3" t="str">
        <f>IF(B11="","",'On Road Fleet'!D11)</f>
        <v/>
      </c>
      <c r="E11" s="3" t="str">
        <f>IF('Export Alt Fuel Veh'!B11="","",IF('On Road Fleet'!L11="Yes","Actual","Estimate"))</f>
        <v/>
      </c>
      <c r="F11" s="3" t="str">
        <f>IF('On Road Fleet'!C11="","",IF('On Road Fleet'!W11=0,'On Road Fleet'!C11,""))</f>
        <v/>
      </c>
      <c r="G11" s="163" t="str">
        <f>IF(B11="","",IF(F11=List!D$19,'On Road Fleet'!Q11,""))</f>
        <v/>
      </c>
      <c r="H11" s="167" t="str">
        <f>IF(B11="","",IF('On Road Fleet'!R11="","",'On Road Fleet'!R11))</f>
        <v/>
      </c>
      <c r="I11" s="3" t="str">
        <f>IF(B11="","",IF('On Road Fleet'!S11="","",'On Road Fleet'!S11))</f>
        <v/>
      </c>
      <c r="J11" s="163" t="str">
        <f>IF(B11="","",IF('On Road Fleet'!S11="","",'On Road Fleet'!T11))</f>
        <v/>
      </c>
      <c r="K11" s="3" t="str">
        <f>IF(B11="","",IF(E11="Actual",'On Road Fleet'!M11,""))</f>
        <v/>
      </c>
      <c r="L11" s="163" t="str">
        <f>IF(E11="","",IF(E11="Estimate",'On Road Fleet'!P11,""))</f>
        <v/>
      </c>
      <c r="M11" s="3" t="str">
        <f>IF(E11="","",IF(E11="Estimate",'On Road Fleet'!N11,""))</f>
        <v/>
      </c>
      <c r="N11" s="3" t="str">
        <f>IF(E11="","",IF(E11="Estimate",'On Road Fleet'!O11,""))</f>
        <v/>
      </c>
      <c r="O11" s="3" t="str">
        <f>IF(B11="","",'On Road Fleet'!E11)</f>
        <v/>
      </c>
      <c r="P11" s="3" t="str">
        <f>IF('Export Alt Fuel Veh'!B11="","",IF('Export Alt Fuel Veh'!B11="Heavy Duty","Diesel","Gas"))</f>
        <v/>
      </c>
      <c r="Q11" s="3" t="str">
        <f>IF(B11="","",'On Road Fleet'!G11)</f>
        <v/>
      </c>
      <c r="R11" s="3" t="str">
        <f>IF(B11="","",IF('On Road Fleet'!J11="","",'On Road Fleet'!J11))</f>
        <v/>
      </c>
      <c r="S11" s="24" t="str">
        <f>IF(B11="","",IF('On Road Fleet'!K11="","",'On Road Fleet'!K11))</f>
        <v/>
      </c>
    </row>
    <row r="12" spans="1:26" x14ac:dyDescent="0.3">
      <c r="A12" s="11" t="str">
        <f>IF(B12="","",Main!B$2)</f>
        <v/>
      </c>
      <c r="B12" s="3" t="str">
        <f>IF(F12="","",IF('On Road Fleet'!B12="","",'On Road Fleet'!B12))</f>
        <v/>
      </c>
      <c r="C12" s="3" t="str">
        <f>IF(B12="","",'On Road Fleet'!F12)</f>
        <v/>
      </c>
      <c r="D12" s="3" t="str">
        <f>IF(B12="","",'On Road Fleet'!D12)</f>
        <v/>
      </c>
      <c r="E12" s="3" t="str">
        <f>IF('Export Alt Fuel Veh'!B12="","",IF('On Road Fleet'!L12="Yes","Actual","Estimate"))</f>
        <v/>
      </c>
      <c r="F12" s="3" t="str">
        <f>IF('On Road Fleet'!C12="","",IF('On Road Fleet'!W12=0,'On Road Fleet'!C12,""))</f>
        <v/>
      </c>
      <c r="G12" s="163" t="str">
        <f>IF(B12="","",IF(F12=List!D$19,'On Road Fleet'!Q12,""))</f>
        <v/>
      </c>
      <c r="H12" s="167" t="str">
        <f>IF(B12="","",IF('On Road Fleet'!R12="","",'On Road Fleet'!R12))</f>
        <v/>
      </c>
      <c r="I12" s="3" t="str">
        <f>IF(B12="","",IF('On Road Fleet'!S12="","",'On Road Fleet'!S12))</f>
        <v/>
      </c>
      <c r="J12" s="163" t="str">
        <f>IF(B12="","",IF('On Road Fleet'!S12="","",'On Road Fleet'!T12))</f>
        <v/>
      </c>
      <c r="K12" s="3" t="str">
        <f>IF(B12="","",IF(E12="Actual",'On Road Fleet'!M12,""))</f>
        <v/>
      </c>
      <c r="L12" s="163" t="str">
        <f>IF(E12="","",IF(E12="Estimate",'On Road Fleet'!P12,""))</f>
        <v/>
      </c>
      <c r="M12" s="3" t="str">
        <f>IF(E12="","",IF(E12="Estimate",'On Road Fleet'!N12,""))</f>
        <v/>
      </c>
      <c r="N12" s="3" t="str">
        <f>IF(E12="","",IF(E12="Estimate",'On Road Fleet'!O12,""))</f>
        <v/>
      </c>
      <c r="O12" s="3" t="str">
        <f>IF(B12="","",'On Road Fleet'!E12)</f>
        <v/>
      </c>
      <c r="P12" s="3" t="str">
        <f>IF('Export Alt Fuel Veh'!B12="","",IF('Export Alt Fuel Veh'!B12="Heavy Duty","Diesel","Gas"))</f>
        <v/>
      </c>
      <c r="Q12" s="3" t="str">
        <f>IF(B12="","",'On Road Fleet'!G12)</f>
        <v/>
      </c>
      <c r="R12" s="3" t="str">
        <f>IF(B12="","",IF('On Road Fleet'!J12="","",'On Road Fleet'!J12))</f>
        <v/>
      </c>
      <c r="S12" s="24" t="str">
        <f>IF(B12="","",IF('On Road Fleet'!K12="","",'On Road Fleet'!K12))</f>
        <v/>
      </c>
    </row>
    <row r="13" spans="1:26" x14ac:dyDescent="0.3">
      <c r="A13" s="11" t="str">
        <f>IF(B13="","",Main!B$2)</f>
        <v/>
      </c>
      <c r="B13" s="3" t="str">
        <f>IF(F13="","",IF('On Road Fleet'!B13="","",'On Road Fleet'!B13))</f>
        <v/>
      </c>
      <c r="C13" s="3" t="str">
        <f>IF(B13="","",'On Road Fleet'!F13)</f>
        <v/>
      </c>
      <c r="D13" s="3" t="str">
        <f>IF(B13="","",'On Road Fleet'!D13)</f>
        <v/>
      </c>
      <c r="E13" s="3" t="str">
        <f>IF('Export Alt Fuel Veh'!B13="","",IF('On Road Fleet'!L13="Yes","Actual","Estimate"))</f>
        <v/>
      </c>
      <c r="F13" s="3" t="str">
        <f>IF('On Road Fleet'!C13="","",IF('On Road Fleet'!W13=0,'On Road Fleet'!C13,""))</f>
        <v/>
      </c>
      <c r="G13" s="163" t="str">
        <f>IF(B13="","",IF(F13=List!D$19,'On Road Fleet'!Q13,""))</f>
        <v/>
      </c>
      <c r="H13" s="167" t="str">
        <f>IF(B13="","",IF('On Road Fleet'!R13="","",'On Road Fleet'!R13))</f>
        <v/>
      </c>
      <c r="I13" s="3" t="str">
        <f>IF(B13="","",IF('On Road Fleet'!S13="","",'On Road Fleet'!S13))</f>
        <v/>
      </c>
      <c r="J13" s="163" t="str">
        <f>IF(B13="","",IF('On Road Fleet'!S13="","",'On Road Fleet'!T13))</f>
        <v/>
      </c>
      <c r="K13" s="3" t="str">
        <f>IF(B13="","",IF(E13="Actual",'On Road Fleet'!M13,""))</f>
        <v/>
      </c>
      <c r="L13" s="163" t="str">
        <f>IF(E13="","",IF(E13="Estimate",'On Road Fleet'!P13,""))</f>
        <v/>
      </c>
      <c r="M13" s="3" t="str">
        <f>IF(E13="","",IF(E13="Estimate",'On Road Fleet'!N13,""))</f>
        <v/>
      </c>
      <c r="N13" s="3" t="str">
        <f>IF(E13="","",IF(E13="Estimate",'On Road Fleet'!O13,""))</f>
        <v/>
      </c>
      <c r="O13" s="3" t="str">
        <f>IF(B13="","",'On Road Fleet'!E13)</f>
        <v/>
      </c>
      <c r="P13" s="3" t="str">
        <f>IF('Export Alt Fuel Veh'!B13="","",IF('Export Alt Fuel Veh'!B13="Heavy Duty","Diesel","Gas"))</f>
        <v/>
      </c>
      <c r="Q13" s="3" t="str">
        <f>IF(B13="","",'On Road Fleet'!G13)</f>
        <v/>
      </c>
      <c r="R13" s="3" t="str">
        <f>IF(B13="","",IF('On Road Fleet'!J13="","",'On Road Fleet'!J13))</f>
        <v/>
      </c>
      <c r="S13" s="24" t="str">
        <f>IF(B13="","",IF('On Road Fleet'!K13="","",'On Road Fleet'!K13))</f>
        <v/>
      </c>
    </row>
    <row r="14" spans="1:26" x14ac:dyDescent="0.3">
      <c r="A14" s="11" t="str">
        <f>IF(B14="","",Main!B$2)</f>
        <v/>
      </c>
      <c r="B14" s="3" t="str">
        <f>IF(F14="","",IF('On Road Fleet'!B14="","",'On Road Fleet'!B14))</f>
        <v/>
      </c>
      <c r="C14" s="3" t="str">
        <f>IF(B14="","",'On Road Fleet'!F14)</f>
        <v/>
      </c>
      <c r="D14" s="3" t="str">
        <f>IF(B14="","",'On Road Fleet'!D14)</f>
        <v/>
      </c>
      <c r="E14" s="3" t="str">
        <f>IF('Export Alt Fuel Veh'!B14="","",IF('On Road Fleet'!L14="Yes","Actual","Estimate"))</f>
        <v/>
      </c>
      <c r="F14" s="3" t="str">
        <f>IF('On Road Fleet'!C14="","",IF('On Road Fleet'!W14=0,'On Road Fleet'!C14,""))</f>
        <v/>
      </c>
      <c r="G14" s="163" t="str">
        <f>IF(B14="","",IF(F14=List!D$19,'On Road Fleet'!Q14,""))</f>
        <v/>
      </c>
      <c r="H14" s="167" t="str">
        <f>IF(B14="","",IF('On Road Fleet'!R14="","",'On Road Fleet'!R14))</f>
        <v/>
      </c>
      <c r="I14" s="3" t="str">
        <f>IF(B14="","",IF('On Road Fleet'!S14="","",'On Road Fleet'!S14))</f>
        <v/>
      </c>
      <c r="J14" s="163" t="str">
        <f>IF(B14="","",IF('On Road Fleet'!S14="","",'On Road Fleet'!T14))</f>
        <v/>
      </c>
      <c r="K14" s="3" t="str">
        <f>IF(B14="","",IF(E14="Actual",'On Road Fleet'!M14,""))</f>
        <v/>
      </c>
      <c r="L14" s="163" t="str">
        <f>IF(E14="","",IF(E14="Estimate",'On Road Fleet'!P14,""))</f>
        <v/>
      </c>
      <c r="M14" s="3" t="str">
        <f>IF(E14="","",IF(E14="Estimate",'On Road Fleet'!N14,""))</f>
        <v/>
      </c>
      <c r="N14" s="3" t="str">
        <f>IF(E14="","",IF(E14="Estimate",'On Road Fleet'!O14,""))</f>
        <v/>
      </c>
      <c r="O14" s="3" t="str">
        <f>IF(B14="","",'On Road Fleet'!E14)</f>
        <v/>
      </c>
      <c r="P14" s="3" t="str">
        <f>IF('Export Alt Fuel Veh'!B14="","",IF('Export Alt Fuel Veh'!B14="Heavy Duty","Diesel","Gas"))</f>
        <v/>
      </c>
      <c r="Q14" s="3" t="str">
        <f>IF(B14="","",'On Road Fleet'!G14)</f>
        <v/>
      </c>
      <c r="R14" s="3" t="str">
        <f>IF(B14="","",IF('On Road Fleet'!J14="","",'On Road Fleet'!J14))</f>
        <v/>
      </c>
      <c r="S14" s="24" t="str">
        <f>IF(B14="","",IF('On Road Fleet'!K14="","",'On Road Fleet'!K14))</f>
        <v/>
      </c>
    </row>
    <row r="15" spans="1:26" x14ac:dyDescent="0.3">
      <c r="A15" s="11" t="str">
        <f>IF(B15="","",Main!B$2)</f>
        <v/>
      </c>
      <c r="B15" s="3" t="str">
        <f>IF(F15="","",IF('On Road Fleet'!B15="","",'On Road Fleet'!B15))</f>
        <v/>
      </c>
      <c r="C15" s="3" t="str">
        <f>IF(B15="","",'On Road Fleet'!F15)</f>
        <v/>
      </c>
      <c r="D15" s="3" t="str">
        <f>IF(B15="","",'On Road Fleet'!D15)</f>
        <v/>
      </c>
      <c r="E15" s="3" t="str">
        <f>IF('Export Alt Fuel Veh'!B15="","",IF('On Road Fleet'!L15="Yes","Actual","Estimate"))</f>
        <v/>
      </c>
      <c r="F15" s="3" t="str">
        <f>IF('On Road Fleet'!C15="","",IF('On Road Fleet'!W15=0,'On Road Fleet'!C15,""))</f>
        <v/>
      </c>
      <c r="G15" s="163" t="str">
        <f>IF(B15="","",IF(F15=List!D$19,'On Road Fleet'!Q15,""))</f>
        <v/>
      </c>
      <c r="H15" s="167" t="str">
        <f>IF(B15="","",IF('On Road Fleet'!R15="","",'On Road Fleet'!R15))</f>
        <v/>
      </c>
      <c r="I15" s="3" t="str">
        <f>IF(B15="","",IF('On Road Fleet'!S15="","",'On Road Fleet'!S15))</f>
        <v/>
      </c>
      <c r="J15" s="163" t="str">
        <f>IF(B15="","",IF('On Road Fleet'!S15="","",'On Road Fleet'!T15))</f>
        <v/>
      </c>
      <c r="K15" s="3" t="str">
        <f>IF(B15="","",IF(E15="Actual",'On Road Fleet'!M15,""))</f>
        <v/>
      </c>
      <c r="L15" s="163" t="str">
        <f>IF(E15="","",IF(E15="Estimate",'On Road Fleet'!P15,""))</f>
        <v/>
      </c>
      <c r="M15" s="3" t="str">
        <f>IF(E15="","",IF(E15="Estimate",'On Road Fleet'!N15,""))</f>
        <v/>
      </c>
      <c r="N15" s="3" t="str">
        <f>IF(E15="","",IF(E15="Estimate",'On Road Fleet'!O15,""))</f>
        <v/>
      </c>
      <c r="O15" s="3" t="str">
        <f>IF(B15="","",'On Road Fleet'!E15)</f>
        <v/>
      </c>
      <c r="P15" s="3" t="str">
        <f>IF('Export Alt Fuel Veh'!B15="","",IF('Export Alt Fuel Veh'!B15="Heavy Duty","Diesel","Gas"))</f>
        <v/>
      </c>
      <c r="Q15" s="3" t="str">
        <f>IF(B15="","",'On Road Fleet'!G15)</f>
        <v/>
      </c>
      <c r="R15" s="3" t="str">
        <f>IF(B15="","",IF('On Road Fleet'!J15="","",'On Road Fleet'!J15))</f>
        <v/>
      </c>
      <c r="S15" s="24" t="str">
        <f>IF(B15="","",IF('On Road Fleet'!K15="","",'On Road Fleet'!K15))</f>
        <v/>
      </c>
    </row>
    <row r="16" spans="1:26" x14ac:dyDescent="0.3">
      <c r="A16" s="11" t="str">
        <f>IF(B16="","",Main!B$2)</f>
        <v/>
      </c>
      <c r="B16" s="3" t="str">
        <f>IF(F16="","",IF('On Road Fleet'!B16="","",'On Road Fleet'!B16))</f>
        <v/>
      </c>
      <c r="C16" s="3" t="str">
        <f>IF(B16="","",'On Road Fleet'!F16)</f>
        <v/>
      </c>
      <c r="D16" s="3" t="str">
        <f>IF(B16="","",'On Road Fleet'!D16)</f>
        <v/>
      </c>
      <c r="E16" s="3" t="str">
        <f>IF('Export Alt Fuel Veh'!B16="","",IF('On Road Fleet'!L16="Yes","Actual","Estimate"))</f>
        <v/>
      </c>
      <c r="F16" s="3" t="str">
        <f>IF('On Road Fleet'!C16="","",IF('On Road Fleet'!W16=0,'On Road Fleet'!C16,""))</f>
        <v/>
      </c>
      <c r="G16" s="163" t="str">
        <f>IF(B16="","",IF(F16=List!D$19,'On Road Fleet'!Q16,""))</f>
        <v/>
      </c>
      <c r="H16" s="167" t="str">
        <f>IF(B16="","",IF('On Road Fleet'!R16="","",'On Road Fleet'!R16))</f>
        <v/>
      </c>
      <c r="I16" s="3" t="str">
        <f>IF(B16="","",IF('On Road Fleet'!S16="","",'On Road Fleet'!S16))</f>
        <v/>
      </c>
      <c r="J16" s="163" t="str">
        <f>IF(B16="","",IF('On Road Fleet'!S16="","",'On Road Fleet'!T16))</f>
        <v/>
      </c>
      <c r="K16" s="3" t="str">
        <f>IF(B16="","",IF(E16="Actual",'On Road Fleet'!M16,""))</f>
        <v/>
      </c>
      <c r="L16" s="163" t="str">
        <f>IF(E16="","",IF(E16="Estimate",'On Road Fleet'!P16,""))</f>
        <v/>
      </c>
      <c r="M16" s="3" t="str">
        <f>IF(E16="","",IF(E16="Estimate",'On Road Fleet'!N16,""))</f>
        <v/>
      </c>
      <c r="N16" s="3" t="str">
        <f>IF(E16="","",IF(E16="Estimate",'On Road Fleet'!O16,""))</f>
        <v/>
      </c>
      <c r="O16" s="3" t="str">
        <f>IF(B16="","",'On Road Fleet'!E16)</f>
        <v/>
      </c>
      <c r="P16" s="3" t="str">
        <f>IF('Export Alt Fuel Veh'!B16="","",IF('Export Alt Fuel Veh'!B16="Heavy Duty","Diesel","Gas"))</f>
        <v/>
      </c>
      <c r="Q16" s="3" t="str">
        <f>IF(B16="","",'On Road Fleet'!G16)</f>
        <v/>
      </c>
      <c r="R16" s="3" t="str">
        <f>IF(B16="","",IF('On Road Fleet'!J16="","",'On Road Fleet'!J16))</f>
        <v/>
      </c>
      <c r="S16" s="24" t="str">
        <f>IF(B16="","",IF('On Road Fleet'!K16="","",'On Road Fleet'!K16))</f>
        <v/>
      </c>
    </row>
    <row r="17" spans="1:19" x14ac:dyDescent="0.3">
      <c r="A17" s="11" t="str">
        <f>IF(B17="","",Main!B$2)</f>
        <v/>
      </c>
      <c r="B17" s="3" t="str">
        <f>IF(F17="","",IF('On Road Fleet'!B17="","",'On Road Fleet'!B17))</f>
        <v/>
      </c>
      <c r="C17" s="3" t="str">
        <f>IF(B17="","",'On Road Fleet'!F17)</f>
        <v/>
      </c>
      <c r="D17" s="3" t="str">
        <f>IF(B17="","",'On Road Fleet'!D17)</f>
        <v/>
      </c>
      <c r="E17" s="3" t="str">
        <f>IF('Export Alt Fuel Veh'!B17="","",IF('On Road Fleet'!L17="Yes","Actual","Estimate"))</f>
        <v/>
      </c>
      <c r="F17" s="3" t="str">
        <f>IF('On Road Fleet'!C17="","",IF('On Road Fleet'!W17=0,'On Road Fleet'!C17,""))</f>
        <v/>
      </c>
      <c r="G17" s="163" t="str">
        <f>IF(B17="","",IF(F17=List!D$19,'On Road Fleet'!Q17,""))</f>
        <v/>
      </c>
      <c r="H17" s="167" t="str">
        <f>IF(B17="","",IF('On Road Fleet'!R17="","",'On Road Fleet'!R17))</f>
        <v/>
      </c>
      <c r="I17" s="3" t="str">
        <f>IF(B17="","",IF('On Road Fleet'!S17="","",'On Road Fleet'!S17))</f>
        <v/>
      </c>
      <c r="J17" s="163" t="str">
        <f>IF(B17="","",IF('On Road Fleet'!S17="","",'On Road Fleet'!T17))</f>
        <v/>
      </c>
      <c r="K17" s="3" t="str">
        <f>IF(B17="","",IF(E17="Actual",'On Road Fleet'!M17,""))</f>
        <v/>
      </c>
      <c r="L17" s="163" t="str">
        <f>IF(E17="","",IF(E17="Estimate",'On Road Fleet'!P17,""))</f>
        <v/>
      </c>
      <c r="M17" s="3" t="str">
        <f>IF(E17="","",IF(E17="Estimate",'On Road Fleet'!N17,""))</f>
        <v/>
      </c>
      <c r="N17" s="3" t="str">
        <f>IF(E17="","",IF(E17="Estimate",'On Road Fleet'!O17,""))</f>
        <v/>
      </c>
      <c r="O17" s="3" t="str">
        <f>IF(B17="","",'On Road Fleet'!E17)</f>
        <v/>
      </c>
      <c r="P17" s="3" t="str">
        <f>IF('Export Alt Fuel Veh'!B17="","",IF('Export Alt Fuel Veh'!B17="Heavy Duty","Diesel","Gas"))</f>
        <v/>
      </c>
      <c r="Q17" s="3" t="str">
        <f>IF(B17="","",'On Road Fleet'!G17)</f>
        <v/>
      </c>
      <c r="R17" s="3" t="str">
        <f>IF(B17="","",IF('On Road Fleet'!J17="","",'On Road Fleet'!J17))</f>
        <v/>
      </c>
      <c r="S17" s="24" t="str">
        <f>IF(B17="","",IF('On Road Fleet'!K17="","",'On Road Fleet'!K17))</f>
        <v/>
      </c>
    </row>
    <row r="18" spans="1:19" x14ac:dyDescent="0.3">
      <c r="A18" s="11" t="str">
        <f>IF(B18="","",Main!B$2)</f>
        <v/>
      </c>
      <c r="B18" s="3" t="str">
        <f>IF(F18="","",IF('On Road Fleet'!B18="","",'On Road Fleet'!B18))</f>
        <v/>
      </c>
      <c r="C18" s="3" t="str">
        <f>IF(B18="","",'On Road Fleet'!F18)</f>
        <v/>
      </c>
      <c r="D18" s="3" t="str">
        <f>IF(B18="","",'On Road Fleet'!D18)</f>
        <v/>
      </c>
      <c r="E18" s="3" t="str">
        <f>IF('Export Alt Fuel Veh'!B18="","",IF('On Road Fleet'!L18="Yes","Actual","Estimate"))</f>
        <v/>
      </c>
      <c r="F18" s="3" t="str">
        <f>IF('On Road Fleet'!C18="","",IF('On Road Fleet'!W18=0,'On Road Fleet'!C18,""))</f>
        <v/>
      </c>
      <c r="G18" s="163" t="str">
        <f>IF(B18="","",IF(F18=List!D$19,'On Road Fleet'!Q18,""))</f>
        <v/>
      </c>
      <c r="H18" s="167" t="str">
        <f>IF(B18="","",IF('On Road Fleet'!R18="","",'On Road Fleet'!R18))</f>
        <v/>
      </c>
      <c r="I18" s="3" t="str">
        <f>IF(B18="","",IF('On Road Fleet'!S18="","",'On Road Fleet'!S18))</f>
        <v/>
      </c>
      <c r="J18" s="163" t="str">
        <f>IF(B18="","",IF('On Road Fleet'!S18="","",'On Road Fleet'!T18))</f>
        <v/>
      </c>
      <c r="K18" s="3" t="str">
        <f>IF(B18="","",IF(E18="Actual",'On Road Fleet'!M18,""))</f>
        <v/>
      </c>
      <c r="L18" s="163" t="str">
        <f>IF(E18="","",IF(E18="Estimate",'On Road Fleet'!P18,""))</f>
        <v/>
      </c>
      <c r="M18" s="3" t="str">
        <f>IF(E18="","",IF(E18="Estimate",'On Road Fleet'!N18,""))</f>
        <v/>
      </c>
      <c r="N18" s="3" t="str">
        <f>IF(E18="","",IF(E18="Estimate",'On Road Fleet'!O18,""))</f>
        <v/>
      </c>
      <c r="O18" s="3" t="str">
        <f>IF(B18="","",'On Road Fleet'!E18)</f>
        <v/>
      </c>
      <c r="P18" s="3" t="str">
        <f>IF('Export Alt Fuel Veh'!B18="","",IF('Export Alt Fuel Veh'!B18="Heavy Duty","Diesel","Gas"))</f>
        <v/>
      </c>
      <c r="Q18" s="3" t="str">
        <f>IF(B18="","",'On Road Fleet'!G18)</f>
        <v/>
      </c>
      <c r="R18" s="3" t="str">
        <f>IF(B18="","",IF('On Road Fleet'!J18="","",'On Road Fleet'!J18))</f>
        <v/>
      </c>
      <c r="S18" s="24" t="str">
        <f>IF(B18="","",IF('On Road Fleet'!K18="","",'On Road Fleet'!K18))</f>
        <v/>
      </c>
    </row>
    <row r="19" spans="1:19" x14ac:dyDescent="0.3">
      <c r="A19" s="11" t="str">
        <f>IF(B19="","",Main!B$2)</f>
        <v/>
      </c>
      <c r="B19" s="3" t="str">
        <f>IF(F19="","",IF('On Road Fleet'!B19="","",'On Road Fleet'!B19))</f>
        <v/>
      </c>
      <c r="C19" s="3" t="str">
        <f>IF(B19="","",'On Road Fleet'!F19)</f>
        <v/>
      </c>
      <c r="D19" s="3" t="str">
        <f>IF(B19="","",'On Road Fleet'!D19)</f>
        <v/>
      </c>
      <c r="E19" s="3" t="str">
        <f>IF('Export Alt Fuel Veh'!B19="","",IF('On Road Fleet'!L19="Yes","Actual","Estimate"))</f>
        <v/>
      </c>
      <c r="F19" s="3" t="str">
        <f>IF('On Road Fleet'!C19="","",IF('On Road Fleet'!W19=0,'On Road Fleet'!C19,""))</f>
        <v/>
      </c>
      <c r="G19" s="163" t="str">
        <f>IF(B19="","",IF(F19=List!D$19,'On Road Fleet'!Q19,""))</f>
        <v/>
      </c>
      <c r="H19" s="167" t="str">
        <f>IF(B19="","",IF('On Road Fleet'!R19="","",'On Road Fleet'!R19))</f>
        <v/>
      </c>
      <c r="I19" s="3" t="str">
        <f>IF(B19="","",IF('On Road Fleet'!S19="","",'On Road Fleet'!S19))</f>
        <v/>
      </c>
      <c r="J19" s="163" t="str">
        <f>IF(B19="","",IF('On Road Fleet'!S19="","",'On Road Fleet'!T19))</f>
        <v/>
      </c>
      <c r="K19" s="3" t="str">
        <f>IF(B19="","",IF(E19="Actual",'On Road Fleet'!M19,""))</f>
        <v/>
      </c>
      <c r="L19" s="163" t="str">
        <f>IF(E19="","",IF(E19="Estimate",'On Road Fleet'!P19,""))</f>
        <v/>
      </c>
      <c r="M19" s="3" t="str">
        <f>IF(E19="","",IF(E19="Estimate",'On Road Fleet'!N19,""))</f>
        <v/>
      </c>
      <c r="N19" s="3" t="str">
        <f>IF(E19="","",IF(E19="Estimate",'On Road Fleet'!O19,""))</f>
        <v/>
      </c>
      <c r="O19" s="3" t="str">
        <f>IF(B19="","",'On Road Fleet'!E19)</f>
        <v/>
      </c>
      <c r="P19" s="3" t="str">
        <f>IF('Export Alt Fuel Veh'!B19="","",IF('Export Alt Fuel Veh'!B19="Heavy Duty","Diesel","Gas"))</f>
        <v/>
      </c>
      <c r="Q19" s="3" t="str">
        <f>IF(B19="","",'On Road Fleet'!G19)</f>
        <v/>
      </c>
      <c r="R19" s="3" t="str">
        <f>IF(B19="","",IF('On Road Fleet'!J19="","",'On Road Fleet'!J19))</f>
        <v/>
      </c>
      <c r="S19" s="24" t="str">
        <f>IF(B19="","",IF('On Road Fleet'!K19="","",'On Road Fleet'!K19))</f>
        <v/>
      </c>
    </row>
    <row r="20" spans="1:19" x14ac:dyDescent="0.3">
      <c r="A20" s="11" t="str">
        <f>IF(B20="","",Main!B$2)</f>
        <v/>
      </c>
      <c r="B20" s="3" t="str">
        <f>IF(F20="","",IF('On Road Fleet'!B20="","",'On Road Fleet'!B20))</f>
        <v/>
      </c>
      <c r="C20" s="3" t="str">
        <f>IF(B20="","",'On Road Fleet'!F20)</f>
        <v/>
      </c>
      <c r="D20" s="3" t="str">
        <f>IF(B20="","",'On Road Fleet'!D20)</f>
        <v/>
      </c>
      <c r="E20" s="3" t="str">
        <f>IF('Export Alt Fuel Veh'!B20="","",IF('On Road Fleet'!L20="Yes","Actual","Estimate"))</f>
        <v/>
      </c>
      <c r="F20" s="3" t="str">
        <f>IF('On Road Fleet'!C20="","",IF('On Road Fleet'!W20=0,'On Road Fleet'!C20,""))</f>
        <v/>
      </c>
      <c r="G20" s="163" t="str">
        <f>IF(B20="","",IF(F20=List!D$19,'On Road Fleet'!Q20,""))</f>
        <v/>
      </c>
      <c r="H20" s="167" t="str">
        <f>IF(B20="","",IF('On Road Fleet'!R20="","",'On Road Fleet'!R20))</f>
        <v/>
      </c>
      <c r="I20" s="3" t="str">
        <f>IF(B20="","",IF('On Road Fleet'!S20="","",'On Road Fleet'!S20))</f>
        <v/>
      </c>
      <c r="J20" s="163" t="str">
        <f>IF(B20="","",IF('On Road Fleet'!S20="","",'On Road Fleet'!T20))</f>
        <v/>
      </c>
      <c r="K20" s="3" t="str">
        <f>IF(B20="","",IF(E20="Actual",'On Road Fleet'!M20,""))</f>
        <v/>
      </c>
      <c r="L20" s="163" t="str">
        <f>IF(E20="","",IF(E20="Estimate",'On Road Fleet'!P20,""))</f>
        <v/>
      </c>
      <c r="M20" s="3" t="str">
        <f>IF(E20="","",IF(E20="Estimate",'On Road Fleet'!N20,""))</f>
        <v/>
      </c>
      <c r="N20" s="3" t="str">
        <f>IF(E20="","",IF(E20="Estimate",'On Road Fleet'!O20,""))</f>
        <v/>
      </c>
      <c r="O20" s="3" t="str">
        <f>IF(B20="","",'On Road Fleet'!E20)</f>
        <v/>
      </c>
      <c r="P20" s="3" t="str">
        <f>IF('Export Alt Fuel Veh'!B20="","",IF('Export Alt Fuel Veh'!B20="Heavy Duty","Diesel","Gas"))</f>
        <v/>
      </c>
      <c r="Q20" s="3" t="str">
        <f>IF(B20="","",'On Road Fleet'!G20)</f>
        <v/>
      </c>
      <c r="R20" s="3" t="str">
        <f>IF(B20="","",IF('On Road Fleet'!J20="","",'On Road Fleet'!J20))</f>
        <v/>
      </c>
      <c r="S20" s="24" t="str">
        <f>IF(B20="","",IF('On Road Fleet'!K20="","",'On Road Fleet'!K20))</f>
        <v/>
      </c>
    </row>
    <row r="21" spans="1:19" x14ac:dyDescent="0.3">
      <c r="A21" s="11" t="str">
        <f>IF(B21="","",Main!B$2)</f>
        <v/>
      </c>
      <c r="B21" s="3" t="str">
        <f>IF(F21="","",IF('On Road Fleet'!B21="","",'On Road Fleet'!B21))</f>
        <v/>
      </c>
      <c r="C21" s="3" t="str">
        <f>IF(B21="","",'On Road Fleet'!F21)</f>
        <v/>
      </c>
      <c r="D21" s="3" t="str">
        <f>IF(B21="","",'On Road Fleet'!D21)</f>
        <v/>
      </c>
      <c r="E21" s="3" t="str">
        <f>IF('Export Alt Fuel Veh'!B21="","",IF('On Road Fleet'!L21="Yes","Actual","Estimate"))</f>
        <v/>
      </c>
      <c r="F21" s="3" t="str">
        <f>IF('On Road Fleet'!C21="","",IF('On Road Fleet'!W21=0,'On Road Fleet'!C21,""))</f>
        <v/>
      </c>
      <c r="G21" s="163" t="str">
        <f>IF(B21="","",IF(F21=List!D$19,'On Road Fleet'!Q21,""))</f>
        <v/>
      </c>
      <c r="H21" s="167" t="str">
        <f>IF(B21="","",IF('On Road Fleet'!R21="","",'On Road Fleet'!R21))</f>
        <v/>
      </c>
      <c r="I21" s="3" t="str">
        <f>IF(B21="","",IF('On Road Fleet'!S21="","",'On Road Fleet'!S21))</f>
        <v/>
      </c>
      <c r="J21" s="163" t="str">
        <f>IF(B21="","",IF('On Road Fleet'!S21="","",'On Road Fleet'!T21))</f>
        <v/>
      </c>
      <c r="K21" s="3" t="str">
        <f>IF(B21="","",IF(E21="Actual",'On Road Fleet'!M21,""))</f>
        <v/>
      </c>
      <c r="L21" s="163" t="str">
        <f>IF(E21="","",IF(E21="Estimate",'On Road Fleet'!P21,""))</f>
        <v/>
      </c>
      <c r="M21" s="3" t="str">
        <f>IF(E21="","",IF(E21="Estimate",'On Road Fleet'!N21,""))</f>
        <v/>
      </c>
      <c r="N21" s="3" t="str">
        <f>IF(E21="","",IF(E21="Estimate",'On Road Fleet'!O21,""))</f>
        <v/>
      </c>
      <c r="O21" s="3" t="str">
        <f>IF(B21="","",'On Road Fleet'!E21)</f>
        <v/>
      </c>
      <c r="P21" s="3" t="str">
        <f>IF('Export Alt Fuel Veh'!B21="","",IF('Export Alt Fuel Veh'!B21="Heavy Duty","Diesel","Gas"))</f>
        <v/>
      </c>
      <c r="Q21" s="3" t="str">
        <f>IF(B21="","",'On Road Fleet'!G21)</f>
        <v/>
      </c>
      <c r="R21" s="3" t="str">
        <f>IF(B21="","",IF('On Road Fleet'!J21="","",'On Road Fleet'!J21))</f>
        <v/>
      </c>
      <c r="S21" s="24" t="str">
        <f>IF(B21="","",IF('On Road Fleet'!K21="","",'On Road Fleet'!K21))</f>
        <v/>
      </c>
    </row>
    <row r="22" spans="1:19" ht="15" thickBot="1" x14ac:dyDescent="0.35">
      <c r="A22" s="13" t="str">
        <f>IF(B22="","",Main!B$2)</f>
        <v/>
      </c>
      <c r="B22" s="27" t="str">
        <f>IF(F22="","",IF('On Road Fleet'!B22="","",'On Road Fleet'!B22))</f>
        <v/>
      </c>
      <c r="C22" s="27" t="str">
        <f>IF(B22="","",'On Road Fleet'!F22)</f>
        <v/>
      </c>
      <c r="D22" s="27" t="str">
        <f>IF(B22="","",'On Road Fleet'!D22)</f>
        <v/>
      </c>
      <c r="E22" s="27" t="str">
        <f>IF('Export Alt Fuel Veh'!B22="","",IF('On Road Fleet'!L22="Yes","Actual","Estimate"))</f>
        <v/>
      </c>
      <c r="F22" s="27" t="str">
        <f>IF('On Road Fleet'!C22="","",IF('On Road Fleet'!W22=0,'On Road Fleet'!C22,""))</f>
        <v/>
      </c>
      <c r="G22" s="170" t="str">
        <f>IF(B22="","",IF(F22=List!D$19,'On Road Fleet'!Q22,""))</f>
        <v/>
      </c>
      <c r="H22" s="171" t="str">
        <f>IF(B22="","",IF('On Road Fleet'!R22="","",'On Road Fleet'!R22))</f>
        <v/>
      </c>
      <c r="I22" s="27" t="str">
        <f>IF(B22="","",IF('On Road Fleet'!S22="","",'On Road Fleet'!S22))</f>
        <v/>
      </c>
      <c r="J22" s="170" t="str">
        <f>IF(B22="","",IF('On Road Fleet'!S22="","",'On Road Fleet'!T22))</f>
        <v/>
      </c>
      <c r="K22" s="27" t="str">
        <f>IF(B22="","",IF(E22="Actual",'On Road Fleet'!M22,""))</f>
        <v/>
      </c>
      <c r="L22" s="170" t="str">
        <f>IF(E22="","",IF(E22="Estimate",'On Road Fleet'!P22,""))</f>
        <v/>
      </c>
      <c r="M22" s="27" t="str">
        <f>IF(E22="","",IF(E22="Estimate",'On Road Fleet'!N22,""))</f>
        <v/>
      </c>
      <c r="N22" s="27" t="str">
        <f>IF(E22="","",IF(E22="Estimate",'On Road Fleet'!O22,""))</f>
        <v/>
      </c>
      <c r="O22" s="27" t="str">
        <f>IF(B22="","",'On Road Fleet'!E22)</f>
        <v/>
      </c>
      <c r="P22" s="27" t="str">
        <f>IF('Export Alt Fuel Veh'!B22="","",IF('Export Alt Fuel Veh'!B22="Heavy Duty","Diesel","Gas"))</f>
        <v/>
      </c>
      <c r="Q22" s="27" t="str">
        <f>IF(B22="","",'On Road Fleet'!G22)</f>
        <v/>
      </c>
      <c r="R22" s="27" t="str">
        <f>IF(B22="","",IF('On Road Fleet'!J22="","",'On Road Fleet'!J22))</f>
        <v/>
      </c>
      <c r="S22" s="28" t="str">
        <f>IF(B22="","",IF('On Road Fleet'!K22="","",'On Road Fleet'!K22))</f>
        <v/>
      </c>
    </row>
  </sheetData>
  <mergeCells count="2">
    <mergeCell ref="W2:Z2"/>
    <mergeCell ref="W5:Z5"/>
  </mergeCells>
  <pageMargins left="0.7" right="0.7" top="0.75" bottom="0.75" header="0.3" footer="0.3"/>
  <pageSetup orientation="portrait" horizontalDpi="1200" verticalDpi="120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2C4D73-080A-41DF-BE2E-8CBD7B4D23FD}">
  <dimension ref="A2:W22"/>
  <sheetViews>
    <sheetView topLeftCell="I1" workbookViewId="0">
      <selection activeCell="R2" sqref="R2:W5"/>
    </sheetView>
  </sheetViews>
  <sheetFormatPr defaultRowHeight="14.4" x14ac:dyDescent="0.3"/>
  <cols>
    <col min="1" max="1" width="14.44140625" bestFit="1" customWidth="1"/>
    <col min="2" max="2" width="16.6640625" bestFit="1" customWidth="1"/>
    <col min="3" max="3" width="17.88671875" bestFit="1" customWidth="1"/>
    <col min="4" max="4" width="12.109375" bestFit="1" customWidth="1"/>
    <col min="5" max="5" width="14.109375" bestFit="1" customWidth="1"/>
    <col min="6" max="6" width="23.88671875" bestFit="1" customWidth="1"/>
    <col min="7" max="7" width="26.109375" bestFit="1" customWidth="1"/>
    <col min="8" max="8" width="8.44140625" bestFit="1" customWidth="1"/>
    <col min="9" max="9" width="11.88671875" bestFit="1" customWidth="1"/>
    <col min="10" max="10" width="48.44140625" bestFit="1" customWidth="1"/>
    <col min="11" max="11" width="34" bestFit="1" customWidth="1"/>
    <col min="12" max="12" width="11.88671875" bestFit="1" customWidth="1"/>
    <col min="13" max="13" width="19.33203125" bestFit="1" customWidth="1"/>
    <col min="14" max="14" width="29.109375" customWidth="1"/>
    <col min="15" max="15" width="11.5546875" customWidth="1"/>
    <col min="16" max="16" width="14.44140625" customWidth="1"/>
    <col min="18" max="18" width="16.5546875" bestFit="1" customWidth="1"/>
    <col min="19" max="19" width="13.33203125" bestFit="1" customWidth="1"/>
    <col min="20" max="20" width="8.5546875" customWidth="1"/>
    <col min="21" max="21" width="12.6640625" bestFit="1" customWidth="1"/>
    <col min="22" max="22" width="13.33203125" bestFit="1" customWidth="1"/>
  </cols>
  <sheetData>
    <row r="2" spans="1:23" ht="15" thickBot="1" x14ac:dyDescent="0.35">
      <c r="A2" s="191" t="s">
        <v>321</v>
      </c>
      <c r="B2" s="191" t="s">
        <v>322</v>
      </c>
      <c r="C2" s="191" t="s">
        <v>323</v>
      </c>
      <c r="D2" s="191" t="s">
        <v>103</v>
      </c>
      <c r="E2" s="191" t="s">
        <v>102</v>
      </c>
      <c r="F2" s="191" t="s">
        <v>340</v>
      </c>
      <c r="G2" s="191" t="s">
        <v>341</v>
      </c>
      <c r="H2" s="191" t="s">
        <v>324</v>
      </c>
      <c r="I2" s="191" t="s">
        <v>342</v>
      </c>
      <c r="J2" s="191" t="s">
        <v>343</v>
      </c>
      <c r="K2" s="191" t="s">
        <v>344</v>
      </c>
      <c r="L2" s="191" t="s">
        <v>334</v>
      </c>
      <c r="M2" s="191" t="s">
        <v>332</v>
      </c>
      <c r="N2" s="3" t="s">
        <v>336</v>
      </c>
      <c r="O2" s="3" t="s">
        <v>30</v>
      </c>
      <c r="P2" s="3" t="s">
        <v>32</v>
      </c>
      <c r="R2" t="s">
        <v>337</v>
      </c>
      <c r="S2" t="s">
        <v>338</v>
      </c>
      <c r="T2" s="319" t="s">
        <v>339</v>
      </c>
      <c r="U2" s="319"/>
      <c r="V2" s="319"/>
      <c r="W2" s="319"/>
    </row>
    <row r="3" spans="1:23" ht="15" thickBot="1" x14ac:dyDescent="0.35">
      <c r="A3" s="3" t="str">
        <f>IF(B3="","",Main!B$2)</f>
        <v/>
      </c>
      <c r="B3" s="3" t="str">
        <f>IF('On Road Fleet'!U3=1,'On Road Fleet'!B3,"")</f>
        <v/>
      </c>
      <c r="C3" s="3" t="str">
        <f>IF(B3="","",'On Road Fleet'!F3)</f>
        <v/>
      </c>
      <c r="D3" s="3" t="str">
        <f>IF(B3="","",'On Road Fleet'!D3)</f>
        <v/>
      </c>
      <c r="E3" s="3" t="str">
        <f>IF(B3="","",'Electric Vehicles'!B3)</f>
        <v/>
      </c>
      <c r="F3" s="3" t="str">
        <f>IF('Electric Vehicles'!G3="","",'Electric Vehicles'!G3)</f>
        <v/>
      </c>
      <c r="G3" s="3" t="str">
        <f>IF('Electric Vehicles'!H3="","",'Electric Vehicles'!H3)</f>
        <v/>
      </c>
      <c r="H3" s="3" t="str">
        <f>IF('Electric Vehicles'!C3="","",IF('Electric Vehicles'!C3="Yes","Actual","Estimate"))</f>
        <v/>
      </c>
      <c r="I3" s="3" t="str">
        <f>IF('Electric Vehicles'!D3="","",'Electric Vehicles'!D3)</f>
        <v/>
      </c>
      <c r="J3" s="3" t="str">
        <f>IF('Electric Vehicles'!F3="","",'Electric Vehicles'!F3)</f>
        <v/>
      </c>
      <c r="K3" s="3" t="str">
        <f>IF('Electric Vehicles'!H3="","",'Electric Vehicles'!H3)</f>
        <v/>
      </c>
      <c r="L3" s="3" t="str">
        <f>IF('Export Elec Hy Plugs'!B3="","",'On Road Fleet'!E3)</f>
        <v/>
      </c>
      <c r="M3" s="3" t="str">
        <f>IF(B3="","",IF('On Road Fleet'!N3="","",'On Road Fleet'!N3))</f>
        <v/>
      </c>
      <c r="N3" s="3" t="str">
        <f>IF(B3="","",'On Road Fleet'!G3)</f>
        <v/>
      </c>
      <c r="O3" s="3" t="str">
        <f>IF(B3="","",IF('On Road Fleet'!J3="","",'On Road Fleet'!J3))</f>
        <v/>
      </c>
      <c r="P3" s="3" t="str">
        <f>IF(B3="","",IF('On Road Fleet'!K3="","",'On Road Fleet'!K3))</f>
        <v/>
      </c>
      <c r="R3" s="172">
        <f>Main!B9</f>
        <v>0</v>
      </c>
      <c r="S3" s="175">
        <f>Main!B10</f>
        <v>0</v>
      </c>
      <c r="T3" s="176">
        <f>Main!B1</f>
        <v>0</v>
      </c>
      <c r="U3" s="173">
        <f>Main!B5</f>
        <v>0</v>
      </c>
      <c r="V3" s="192">
        <f>Main!B7</f>
        <v>0</v>
      </c>
      <c r="W3" s="174">
        <f>Main!B6</f>
        <v>0</v>
      </c>
    </row>
    <row r="4" spans="1:23" ht="15" thickBot="1" x14ac:dyDescent="0.35">
      <c r="A4" s="3" t="str">
        <f>IF(B4="","",Main!B$2)</f>
        <v/>
      </c>
      <c r="B4" s="3" t="str">
        <f>IF('On Road Fleet'!U4=1,'On Road Fleet'!B4,"")</f>
        <v/>
      </c>
      <c r="C4" s="3" t="str">
        <f>IF(B4="","",'On Road Fleet'!F4)</f>
        <v/>
      </c>
      <c r="D4" s="3" t="str">
        <f>IF(B4="","",'On Road Fleet'!D4)</f>
        <v/>
      </c>
      <c r="E4" s="3" t="str">
        <f>IF(B4="","",'Electric Vehicles'!B4)</f>
        <v/>
      </c>
      <c r="F4" s="3" t="str">
        <f>IF('Electric Vehicles'!G4="","",'Electric Vehicles'!G4)</f>
        <v/>
      </c>
      <c r="G4" s="3" t="str">
        <f>IF('Electric Vehicles'!H4="","",'Electric Vehicles'!H4)</f>
        <v/>
      </c>
      <c r="H4" s="3" t="str">
        <f>IF('Electric Vehicles'!C4="","",IF('Electric Vehicles'!C4="Yes","Actual","Estimate"))</f>
        <v/>
      </c>
      <c r="I4" s="3" t="str">
        <f>IF('Electric Vehicles'!D4="","",'Electric Vehicles'!D4)</f>
        <v/>
      </c>
      <c r="J4" s="3" t="str">
        <f>IF('Electric Vehicles'!F4="","",'Electric Vehicles'!F4)</f>
        <v/>
      </c>
      <c r="K4" s="3" t="str">
        <f>IF('Electric Vehicles'!H4="","",'Electric Vehicles'!H4)</f>
        <v/>
      </c>
      <c r="L4" s="3" t="str">
        <f>IF('Export Elec Hy Plugs'!B4="","",'On Road Fleet'!E4)</f>
        <v/>
      </c>
      <c r="M4" s="3" t="str">
        <f>IF(B4="","",IF('On Road Fleet'!N4="","",'On Road Fleet'!N4))</f>
        <v/>
      </c>
      <c r="N4" s="3" t="str">
        <f>IF(B4="","",'On Road Fleet'!G4)</f>
        <v/>
      </c>
      <c r="O4" s="3" t="str">
        <f>IF(B4="","",IF('On Road Fleet'!J4="","",'On Road Fleet'!J4))</f>
        <v/>
      </c>
      <c r="P4" s="3" t="str">
        <f>IF(B4="","",IF('On Road Fleet'!K4="","",'On Road Fleet'!K4))</f>
        <v/>
      </c>
    </row>
    <row r="5" spans="1:23" ht="15" thickBot="1" x14ac:dyDescent="0.35">
      <c r="A5" s="3" t="str">
        <f>IF(B5="","",Main!B$2)</f>
        <v/>
      </c>
      <c r="B5" s="3" t="str">
        <f>IF('On Road Fleet'!U5=1,'On Road Fleet'!B5,"")</f>
        <v/>
      </c>
      <c r="C5" s="3" t="str">
        <f>IF(B5="","",'On Road Fleet'!F5)</f>
        <v/>
      </c>
      <c r="D5" s="3" t="str">
        <f>IF(B5="","",'On Road Fleet'!D5)</f>
        <v/>
      </c>
      <c r="E5" s="3" t="str">
        <f>IF(B5="","",'Electric Vehicles'!B5)</f>
        <v/>
      </c>
      <c r="F5" s="3" t="str">
        <f>IF('Electric Vehicles'!G5="","",'Electric Vehicles'!G5)</f>
        <v/>
      </c>
      <c r="G5" s="3" t="str">
        <f>IF('Electric Vehicles'!H5="","",'Electric Vehicles'!H5)</f>
        <v/>
      </c>
      <c r="H5" s="3" t="str">
        <f>IF('Electric Vehicles'!C5="","",IF('Electric Vehicles'!C5="Yes","Actual","Estimate"))</f>
        <v/>
      </c>
      <c r="I5" s="3" t="str">
        <f>IF('Electric Vehicles'!D5="","",'Electric Vehicles'!D5)</f>
        <v/>
      </c>
      <c r="J5" s="3" t="str">
        <f>IF('Electric Vehicles'!F5="","",'Electric Vehicles'!F5)</f>
        <v/>
      </c>
      <c r="K5" s="3" t="str">
        <f>IF('Electric Vehicles'!H5="","",'Electric Vehicles'!H5)</f>
        <v/>
      </c>
      <c r="L5" s="3" t="str">
        <f>IF('Export Elec Hy Plugs'!B5="","",'On Road Fleet'!E5)</f>
        <v/>
      </c>
      <c r="M5" s="3" t="str">
        <f>IF(B5="","",IF('On Road Fleet'!N5="","",'On Road Fleet'!N5))</f>
        <v/>
      </c>
      <c r="N5" s="3" t="str">
        <f>IF(B5="","",'On Road Fleet'!G5)</f>
        <v/>
      </c>
      <c r="O5" s="3" t="str">
        <f>IF(B5="","",IF('On Road Fleet'!J5="","",'On Road Fleet'!J5))</f>
        <v/>
      </c>
      <c r="P5" s="3" t="str">
        <f>IF(B5="","",IF('On Road Fleet'!K5="","",'On Road Fleet'!K5))</f>
        <v/>
      </c>
      <c r="T5" s="320" t="str">
        <f>T3&amp;" - "&amp;U3&amp;" - "&amp;V3&amp;" - "&amp;W3</f>
        <v>0 - 0 - 0 - 0</v>
      </c>
      <c r="U5" s="321"/>
      <c r="V5" s="321"/>
      <c r="W5" s="322"/>
    </row>
    <row r="6" spans="1:23" x14ac:dyDescent="0.3">
      <c r="A6" s="3" t="str">
        <f>IF(B6="","",Main!B$2)</f>
        <v/>
      </c>
      <c r="B6" s="3" t="str">
        <f>IF('On Road Fleet'!U6=1,'On Road Fleet'!B6,"")</f>
        <v/>
      </c>
      <c r="C6" s="3" t="str">
        <f>IF(B6="","",'On Road Fleet'!F6)</f>
        <v/>
      </c>
      <c r="D6" s="3" t="str">
        <f>IF(B6="","",'On Road Fleet'!D6)</f>
        <v/>
      </c>
      <c r="E6" s="3" t="str">
        <f>IF(B6="","",'Electric Vehicles'!B6)</f>
        <v/>
      </c>
      <c r="F6" s="3" t="str">
        <f>IF('Electric Vehicles'!G6="","",'Electric Vehicles'!G6)</f>
        <v/>
      </c>
      <c r="G6" s="3" t="str">
        <f>IF('Electric Vehicles'!H6="","",'Electric Vehicles'!H6)</f>
        <v/>
      </c>
      <c r="H6" s="3" t="str">
        <f>IF('Electric Vehicles'!C6="","",IF('Electric Vehicles'!C6="Yes","Actual","Estimate"))</f>
        <v/>
      </c>
      <c r="I6" s="3" t="str">
        <f>IF('Electric Vehicles'!D6="","",'Electric Vehicles'!D6)</f>
        <v/>
      </c>
      <c r="J6" s="3" t="str">
        <f>IF('Electric Vehicles'!F6="","",'Electric Vehicles'!F6)</f>
        <v/>
      </c>
      <c r="K6" s="3" t="str">
        <f>IF('Electric Vehicles'!H6="","",'Electric Vehicles'!H6)</f>
        <v/>
      </c>
      <c r="L6" s="3" t="str">
        <f>IF('Export Elec Hy Plugs'!B6="","",'On Road Fleet'!E6)</f>
        <v/>
      </c>
      <c r="M6" s="3" t="str">
        <f>IF(B6="","",IF('On Road Fleet'!N6="","",'On Road Fleet'!N6))</f>
        <v/>
      </c>
      <c r="N6" s="3" t="str">
        <f>IF(B6="","",'On Road Fleet'!G6)</f>
        <v/>
      </c>
      <c r="O6" s="3" t="str">
        <f>IF(B6="","",IF('On Road Fleet'!J6="","",'On Road Fleet'!J6))</f>
        <v/>
      </c>
      <c r="P6" s="3" t="str">
        <f>IF(B6="","",IF('On Road Fleet'!K6="","",'On Road Fleet'!K6))</f>
        <v/>
      </c>
    </row>
    <row r="7" spans="1:23" x14ac:dyDescent="0.3">
      <c r="A7" s="3" t="str">
        <f>IF(B7="","",Main!B$2)</f>
        <v/>
      </c>
      <c r="B7" s="3" t="str">
        <f>IF('On Road Fleet'!U7=1,'On Road Fleet'!B7,"")</f>
        <v/>
      </c>
      <c r="C7" s="3" t="str">
        <f>IF(B7="","",'On Road Fleet'!F7)</f>
        <v/>
      </c>
      <c r="D7" s="3" t="str">
        <f>IF(B7="","",'On Road Fleet'!D7)</f>
        <v/>
      </c>
      <c r="E7" s="3" t="str">
        <f>IF(B7="","",'Electric Vehicles'!B7)</f>
        <v/>
      </c>
      <c r="F7" s="3" t="str">
        <f>IF('Electric Vehicles'!G7="","",'Electric Vehicles'!G7)</f>
        <v/>
      </c>
      <c r="G7" s="3" t="str">
        <f>IF('Electric Vehicles'!H7="","",'Electric Vehicles'!H7)</f>
        <v/>
      </c>
      <c r="H7" s="3" t="str">
        <f>IF('Electric Vehicles'!C7="","",IF('Electric Vehicles'!C7="Yes","Actual","Estimate"))</f>
        <v/>
      </c>
      <c r="I7" s="3" t="str">
        <f>IF('Electric Vehicles'!D7="","",'Electric Vehicles'!D7)</f>
        <v/>
      </c>
      <c r="J7" s="3" t="str">
        <f>IF('Electric Vehicles'!F7="","",'Electric Vehicles'!F7)</f>
        <v/>
      </c>
      <c r="K7" s="3" t="str">
        <f>IF('Electric Vehicles'!H7="","",'Electric Vehicles'!H7)</f>
        <v/>
      </c>
      <c r="L7" s="3" t="str">
        <f>IF('Export Elec Hy Plugs'!B7="","",'On Road Fleet'!E7)</f>
        <v/>
      </c>
      <c r="M7" s="3" t="str">
        <f>IF(B7="","",IF('On Road Fleet'!N7="","",'On Road Fleet'!N7))</f>
        <v/>
      </c>
      <c r="N7" s="3" t="str">
        <f>IF(B7="","",'On Road Fleet'!G7)</f>
        <v/>
      </c>
      <c r="O7" s="3" t="str">
        <f>IF(B7="","",IF('On Road Fleet'!J7="","",'On Road Fleet'!J7))</f>
        <v/>
      </c>
      <c r="P7" s="3" t="str">
        <f>IF(B7="","",IF('On Road Fleet'!K7="","",'On Road Fleet'!K7))</f>
        <v/>
      </c>
    </row>
    <row r="8" spans="1:23" x14ac:dyDescent="0.3">
      <c r="A8" s="3" t="str">
        <f>IF(B8="","",Main!B$2)</f>
        <v/>
      </c>
      <c r="B8" s="3" t="str">
        <f>IF('On Road Fleet'!U8=1,'On Road Fleet'!B8,"")</f>
        <v/>
      </c>
      <c r="C8" s="3" t="str">
        <f>IF(B8="","",'On Road Fleet'!F8)</f>
        <v/>
      </c>
      <c r="D8" s="3" t="str">
        <f>IF(B8="","",'On Road Fleet'!D8)</f>
        <v/>
      </c>
      <c r="E8" s="3" t="str">
        <f>IF(B8="","",'Electric Vehicles'!B8)</f>
        <v/>
      </c>
      <c r="F8" s="3" t="str">
        <f>IF('Electric Vehicles'!G8="","",'Electric Vehicles'!G8)</f>
        <v/>
      </c>
      <c r="G8" s="3" t="str">
        <f>IF('Electric Vehicles'!H8="","",'Electric Vehicles'!H8)</f>
        <v/>
      </c>
      <c r="H8" s="3" t="str">
        <f>IF('Electric Vehicles'!C8="","",IF('Electric Vehicles'!C8="Yes","Actual","Estimate"))</f>
        <v/>
      </c>
      <c r="I8" s="3" t="str">
        <f>IF('Electric Vehicles'!D8="","",'Electric Vehicles'!D8)</f>
        <v/>
      </c>
      <c r="J8" s="3" t="str">
        <f>IF('Electric Vehicles'!F8="","",'Electric Vehicles'!F8)</f>
        <v/>
      </c>
      <c r="K8" s="3" t="str">
        <f>IF('Electric Vehicles'!H8="","",'Electric Vehicles'!H8)</f>
        <v/>
      </c>
      <c r="L8" s="3" t="str">
        <f>IF('Export Elec Hy Plugs'!B8="","",'On Road Fleet'!E8)</f>
        <v/>
      </c>
      <c r="M8" s="3" t="str">
        <f>IF(B8="","",IF('On Road Fleet'!N8="","",'On Road Fleet'!N8))</f>
        <v/>
      </c>
      <c r="N8" s="3" t="str">
        <f>IF(B8="","",'On Road Fleet'!G8)</f>
        <v/>
      </c>
      <c r="O8" s="3" t="str">
        <f>IF(B8="","",IF('On Road Fleet'!J8="","",'On Road Fleet'!J8))</f>
        <v/>
      </c>
      <c r="P8" s="3" t="str">
        <f>IF(B8="","",IF('On Road Fleet'!K8="","",'On Road Fleet'!K8))</f>
        <v/>
      </c>
    </row>
    <row r="9" spans="1:23" x14ac:dyDescent="0.3">
      <c r="A9" s="3" t="str">
        <f>IF(B9="","",Main!B$2)</f>
        <v/>
      </c>
      <c r="B9" s="3" t="str">
        <f>IF('On Road Fleet'!U9=1,'On Road Fleet'!B9,"")</f>
        <v/>
      </c>
      <c r="C9" s="3" t="str">
        <f>IF(B9="","",'On Road Fleet'!F9)</f>
        <v/>
      </c>
      <c r="D9" s="3" t="str">
        <f>IF(B9="","",'On Road Fleet'!D9)</f>
        <v/>
      </c>
      <c r="E9" s="3" t="str">
        <f>IF(B9="","",'Electric Vehicles'!B9)</f>
        <v/>
      </c>
      <c r="F9" s="3" t="str">
        <f>IF('Electric Vehicles'!G9="","",'Electric Vehicles'!G9)</f>
        <v/>
      </c>
      <c r="G9" s="3" t="str">
        <f>IF('Electric Vehicles'!H9="","",'Electric Vehicles'!H9)</f>
        <v/>
      </c>
      <c r="H9" s="3" t="str">
        <f>IF('Electric Vehicles'!C9="","",IF('Electric Vehicles'!C9="Yes","Actual","Estimate"))</f>
        <v/>
      </c>
      <c r="I9" s="3" t="str">
        <f>IF('Electric Vehicles'!D9="","",'Electric Vehicles'!D9)</f>
        <v/>
      </c>
      <c r="J9" s="3" t="str">
        <f>IF('Electric Vehicles'!F9="","",'Electric Vehicles'!F9)</f>
        <v/>
      </c>
      <c r="K9" s="3" t="str">
        <f>IF('Electric Vehicles'!H9="","",'Electric Vehicles'!H9)</f>
        <v/>
      </c>
      <c r="L9" s="3" t="str">
        <f>IF('Export Elec Hy Plugs'!B9="","",'On Road Fleet'!E9)</f>
        <v/>
      </c>
      <c r="M9" s="3" t="str">
        <f>IF(B9="","",IF('On Road Fleet'!N9="","",'On Road Fleet'!N9))</f>
        <v/>
      </c>
      <c r="N9" s="3" t="str">
        <f>IF(B9="","",'On Road Fleet'!G9)</f>
        <v/>
      </c>
      <c r="O9" s="3" t="str">
        <f>IF(B9="","",IF('On Road Fleet'!J9="","",'On Road Fleet'!J9))</f>
        <v/>
      </c>
      <c r="P9" s="3" t="str">
        <f>IF(B9="","",IF('On Road Fleet'!K9="","",'On Road Fleet'!K9))</f>
        <v/>
      </c>
    </row>
    <row r="10" spans="1:23" x14ac:dyDescent="0.3">
      <c r="A10" s="3" t="str">
        <f>IF(B10="","",Main!B$2)</f>
        <v/>
      </c>
      <c r="B10" s="3" t="str">
        <f>IF('On Road Fleet'!U10=1,'On Road Fleet'!B10,"")</f>
        <v/>
      </c>
      <c r="C10" s="3" t="str">
        <f>IF(B10="","",'On Road Fleet'!F10)</f>
        <v/>
      </c>
      <c r="D10" s="3" t="str">
        <f>IF(B10="","",'On Road Fleet'!D10)</f>
        <v/>
      </c>
      <c r="E10" s="3" t="str">
        <f>IF(B10="","",'Electric Vehicles'!B10)</f>
        <v/>
      </c>
      <c r="F10" s="3" t="str">
        <f>IF('Electric Vehicles'!G10="","",'Electric Vehicles'!G10)</f>
        <v/>
      </c>
      <c r="G10" s="3" t="str">
        <f>IF('Electric Vehicles'!H10="","",'Electric Vehicles'!H10)</f>
        <v/>
      </c>
      <c r="H10" s="3" t="str">
        <f>IF('Electric Vehicles'!C10="","",IF('Electric Vehicles'!C10="Yes","Actual","Estimate"))</f>
        <v/>
      </c>
      <c r="I10" s="3" t="str">
        <f>IF('Electric Vehicles'!D10="","",'Electric Vehicles'!D10)</f>
        <v/>
      </c>
      <c r="J10" s="3" t="str">
        <f>IF('Electric Vehicles'!F10="","",'Electric Vehicles'!F10)</f>
        <v/>
      </c>
      <c r="K10" s="3" t="str">
        <f>IF('Electric Vehicles'!H10="","",'Electric Vehicles'!H10)</f>
        <v/>
      </c>
      <c r="L10" s="3" t="str">
        <f>IF('Export Elec Hy Plugs'!B10="","",'On Road Fleet'!E10)</f>
        <v/>
      </c>
      <c r="M10" s="3" t="str">
        <f>IF(B10="","",IF('On Road Fleet'!N10="","",'On Road Fleet'!N10))</f>
        <v/>
      </c>
      <c r="N10" s="3" t="str">
        <f>IF(B10="","",'On Road Fleet'!G10)</f>
        <v/>
      </c>
      <c r="O10" s="3" t="str">
        <f>IF(B10="","",IF('On Road Fleet'!J10="","",'On Road Fleet'!J10))</f>
        <v/>
      </c>
      <c r="P10" s="3" t="str">
        <f>IF(B10="","",IF('On Road Fleet'!K10="","",'On Road Fleet'!K10))</f>
        <v/>
      </c>
    </row>
    <row r="11" spans="1:23" x14ac:dyDescent="0.3">
      <c r="A11" s="3" t="str">
        <f>IF(B11="","",Main!B$2)</f>
        <v/>
      </c>
      <c r="B11" s="3" t="str">
        <f>IF('On Road Fleet'!U11=1,'On Road Fleet'!B11,"")</f>
        <v/>
      </c>
      <c r="C11" s="3" t="str">
        <f>IF(B11="","",'On Road Fleet'!F11)</f>
        <v/>
      </c>
      <c r="D11" s="3" t="str">
        <f>IF(B11="","",'On Road Fleet'!D11)</f>
        <v/>
      </c>
      <c r="E11" s="3" t="str">
        <f>IF(B11="","",'Electric Vehicles'!B11)</f>
        <v/>
      </c>
      <c r="F11" s="3" t="str">
        <f>IF('Electric Vehicles'!G11="","",'Electric Vehicles'!G11)</f>
        <v/>
      </c>
      <c r="G11" s="3" t="str">
        <f>IF('Electric Vehicles'!H11="","",'Electric Vehicles'!H11)</f>
        <v/>
      </c>
      <c r="H11" s="3" t="str">
        <f>IF('Electric Vehicles'!C11="","",IF('Electric Vehicles'!C11="Yes","Actual","Estimate"))</f>
        <v/>
      </c>
      <c r="I11" s="3" t="str">
        <f>IF('Electric Vehicles'!D11="","",'Electric Vehicles'!D11)</f>
        <v/>
      </c>
      <c r="J11" s="3" t="str">
        <f>IF('Electric Vehicles'!F11="","",'Electric Vehicles'!F11)</f>
        <v/>
      </c>
      <c r="K11" s="3" t="str">
        <f>IF('Electric Vehicles'!H11="","",'Electric Vehicles'!H11)</f>
        <v/>
      </c>
      <c r="L11" s="3" t="str">
        <f>IF('Export Elec Hy Plugs'!B11="","",'On Road Fleet'!E11)</f>
        <v/>
      </c>
      <c r="M11" s="3" t="str">
        <f>IF(B11="","",IF('On Road Fleet'!N11="","",'On Road Fleet'!N11))</f>
        <v/>
      </c>
      <c r="N11" s="3" t="str">
        <f>IF(B11="","",'On Road Fleet'!G11)</f>
        <v/>
      </c>
      <c r="O11" s="3" t="str">
        <f>IF(B11="","",IF('On Road Fleet'!J11="","",'On Road Fleet'!J11))</f>
        <v/>
      </c>
      <c r="P11" s="3" t="str">
        <f>IF(B11="","",IF('On Road Fleet'!K11="","",'On Road Fleet'!K11))</f>
        <v/>
      </c>
    </row>
    <row r="12" spans="1:23" x14ac:dyDescent="0.3">
      <c r="A12" s="3" t="str">
        <f>IF(B12="","",Main!B$2)</f>
        <v/>
      </c>
      <c r="B12" s="3" t="str">
        <f>IF('On Road Fleet'!U12=1,'On Road Fleet'!B12,"")</f>
        <v/>
      </c>
      <c r="C12" s="3" t="str">
        <f>IF(B12="","",'On Road Fleet'!F12)</f>
        <v/>
      </c>
      <c r="D12" s="3" t="str">
        <f>IF(B12="","",'On Road Fleet'!D12)</f>
        <v/>
      </c>
      <c r="E12" s="3" t="str">
        <f>IF(B12="","",'Electric Vehicles'!B12)</f>
        <v/>
      </c>
      <c r="F12" s="3" t="str">
        <f>IF('Electric Vehicles'!G12="","",'Electric Vehicles'!G12)</f>
        <v/>
      </c>
      <c r="G12" s="3" t="str">
        <f>IF('Electric Vehicles'!H12="","",'Electric Vehicles'!H12)</f>
        <v/>
      </c>
      <c r="H12" s="3" t="str">
        <f>IF('Electric Vehicles'!C12="","",IF('Electric Vehicles'!C12="Yes","Actual","Estimate"))</f>
        <v/>
      </c>
      <c r="I12" s="3" t="str">
        <f>IF('Electric Vehicles'!D12="","",'Electric Vehicles'!D12)</f>
        <v/>
      </c>
      <c r="J12" s="3" t="str">
        <f>IF('Electric Vehicles'!F12="","",'Electric Vehicles'!F12)</f>
        <v/>
      </c>
      <c r="K12" s="3" t="str">
        <f>IF('Electric Vehicles'!H12="","",'Electric Vehicles'!H12)</f>
        <v/>
      </c>
      <c r="L12" s="3" t="str">
        <f>IF('Export Elec Hy Plugs'!B12="","",'On Road Fleet'!E12)</f>
        <v/>
      </c>
      <c r="M12" s="3" t="str">
        <f>IF(B12="","",IF('On Road Fleet'!N12="","",'On Road Fleet'!N12))</f>
        <v/>
      </c>
      <c r="N12" s="3" t="str">
        <f>IF(B12="","",'On Road Fleet'!G12)</f>
        <v/>
      </c>
      <c r="O12" s="3" t="str">
        <f>IF(B12="","",IF('On Road Fleet'!J12="","",'On Road Fleet'!J12))</f>
        <v/>
      </c>
      <c r="P12" s="3" t="str">
        <f>IF(B12="","",IF('On Road Fleet'!K12="","",'On Road Fleet'!K12))</f>
        <v/>
      </c>
    </row>
    <row r="13" spans="1:23" x14ac:dyDescent="0.3">
      <c r="A13" s="3" t="str">
        <f>IF(B13="","",Main!B$2)</f>
        <v/>
      </c>
      <c r="B13" s="3" t="str">
        <f>IF('On Road Fleet'!U13=1,'On Road Fleet'!B13,"")</f>
        <v/>
      </c>
      <c r="C13" s="3" t="str">
        <f>IF(B13="","",'On Road Fleet'!F13)</f>
        <v/>
      </c>
      <c r="D13" s="3" t="str">
        <f>IF(B13="","",'On Road Fleet'!D13)</f>
        <v/>
      </c>
      <c r="E13" s="3" t="str">
        <f>IF(B13="","",'Electric Vehicles'!B13)</f>
        <v/>
      </c>
      <c r="F13" s="3" t="str">
        <f>IF('Electric Vehicles'!G13="","",'Electric Vehicles'!G13)</f>
        <v/>
      </c>
      <c r="G13" s="3" t="str">
        <f>IF('Electric Vehicles'!H13="","",'Electric Vehicles'!H13)</f>
        <v/>
      </c>
      <c r="H13" s="3" t="str">
        <f>IF('Electric Vehicles'!C13="","",IF('Electric Vehicles'!C13="Yes","Actual","Estimate"))</f>
        <v/>
      </c>
      <c r="I13" s="3" t="str">
        <f>IF('Electric Vehicles'!D13="","",'Electric Vehicles'!D13)</f>
        <v/>
      </c>
      <c r="J13" s="3" t="str">
        <f>IF('Electric Vehicles'!F13="","",'Electric Vehicles'!F13)</f>
        <v/>
      </c>
      <c r="K13" s="3" t="str">
        <f>IF('Electric Vehicles'!H13="","",'Electric Vehicles'!H13)</f>
        <v/>
      </c>
      <c r="L13" s="3" t="str">
        <f>IF('Export Elec Hy Plugs'!B13="","",'On Road Fleet'!E13)</f>
        <v/>
      </c>
      <c r="M13" s="3" t="str">
        <f>IF(B13="","",IF('On Road Fleet'!N13="","",'On Road Fleet'!N13))</f>
        <v/>
      </c>
      <c r="N13" s="3" t="str">
        <f>IF(B13="","",'On Road Fleet'!G13)</f>
        <v/>
      </c>
      <c r="O13" s="3" t="str">
        <f>IF(B13="","",IF('On Road Fleet'!J13="","",'On Road Fleet'!J13))</f>
        <v/>
      </c>
      <c r="P13" s="3" t="str">
        <f>IF(B13="","",IF('On Road Fleet'!K13="","",'On Road Fleet'!K13))</f>
        <v/>
      </c>
    </row>
    <row r="14" spans="1:23" x14ac:dyDescent="0.3">
      <c r="A14" s="3" t="str">
        <f>IF(B14="","",Main!B$2)</f>
        <v/>
      </c>
      <c r="B14" s="3" t="str">
        <f>IF('On Road Fleet'!U14=1,'On Road Fleet'!B14,"")</f>
        <v/>
      </c>
      <c r="C14" s="3" t="str">
        <f>IF(B14="","",'On Road Fleet'!F14)</f>
        <v/>
      </c>
      <c r="D14" s="3" t="str">
        <f>IF(B14="","",'On Road Fleet'!D14)</f>
        <v/>
      </c>
      <c r="E14" s="3" t="str">
        <f>IF(B14="","",'Electric Vehicles'!B14)</f>
        <v/>
      </c>
      <c r="F14" s="3" t="str">
        <f>IF('Electric Vehicles'!G14="","",'Electric Vehicles'!G14)</f>
        <v/>
      </c>
      <c r="G14" s="3" t="str">
        <f>IF('Electric Vehicles'!H14="","",'Electric Vehicles'!H14)</f>
        <v/>
      </c>
      <c r="H14" s="3" t="str">
        <f>IF('Electric Vehicles'!C14="","",IF('Electric Vehicles'!C14="Yes","Actual","Estimate"))</f>
        <v/>
      </c>
      <c r="I14" s="3" t="str">
        <f>IF('Electric Vehicles'!D14="","",'Electric Vehicles'!D14)</f>
        <v/>
      </c>
      <c r="J14" s="3" t="str">
        <f>IF('Electric Vehicles'!F14="","",'Electric Vehicles'!F14)</f>
        <v/>
      </c>
      <c r="K14" s="3" t="str">
        <f>IF('Electric Vehicles'!H14="","",'Electric Vehicles'!H14)</f>
        <v/>
      </c>
      <c r="L14" s="3" t="str">
        <f>IF('Export Elec Hy Plugs'!B14="","",'On Road Fleet'!E14)</f>
        <v/>
      </c>
      <c r="M14" s="3" t="str">
        <f>IF(B14="","",IF('On Road Fleet'!N14="","",'On Road Fleet'!N14))</f>
        <v/>
      </c>
      <c r="N14" s="3" t="str">
        <f>IF(B14="","",'On Road Fleet'!G14)</f>
        <v/>
      </c>
      <c r="O14" s="3" t="str">
        <f>IF(B14="","",IF('On Road Fleet'!J14="","",'On Road Fleet'!J14))</f>
        <v/>
      </c>
      <c r="P14" s="3" t="str">
        <f>IF(B14="","",IF('On Road Fleet'!K14="","",'On Road Fleet'!K14))</f>
        <v/>
      </c>
    </row>
    <row r="15" spans="1:23" x14ac:dyDescent="0.3">
      <c r="A15" s="3" t="str">
        <f>IF(B15="","",Main!B$2)</f>
        <v/>
      </c>
      <c r="B15" s="3" t="str">
        <f>IF('On Road Fleet'!U15=1,'On Road Fleet'!B15,"")</f>
        <v/>
      </c>
      <c r="C15" s="3" t="str">
        <f>IF(B15="","",'On Road Fleet'!F15)</f>
        <v/>
      </c>
      <c r="D15" s="3" t="str">
        <f>IF(B15="","",'On Road Fleet'!D15)</f>
        <v/>
      </c>
      <c r="E15" s="3" t="str">
        <f>IF(B15="","",'Electric Vehicles'!B15)</f>
        <v/>
      </c>
      <c r="F15" s="3" t="str">
        <f>IF('Electric Vehicles'!G15="","",'Electric Vehicles'!G15)</f>
        <v/>
      </c>
      <c r="G15" s="3" t="str">
        <f>IF('Electric Vehicles'!H15="","",'Electric Vehicles'!H15)</f>
        <v/>
      </c>
      <c r="H15" s="3" t="str">
        <f>IF('Electric Vehicles'!C15="","",IF('Electric Vehicles'!C15="Yes","Actual","Estimate"))</f>
        <v/>
      </c>
      <c r="I15" s="3" t="str">
        <f>IF('Electric Vehicles'!D15="","",'Electric Vehicles'!D15)</f>
        <v/>
      </c>
      <c r="J15" s="3" t="str">
        <f>IF('Electric Vehicles'!F15="","",'Electric Vehicles'!F15)</f>
        <v/>
      </c>
      <c r="K15" s="3" t="str">
        <f>IF('Electric Vehicles'!H15="","",'Electric Vehicles'!H15)</f>
        <v/>
      </c>
      <c r="L15" s="3" t="str">
        <f>IF('Export Elec Hy Plugs'!B15="","",'On Road Fleet'!E15)</f>
        <v/>
      </c>
      <c r="M15" s="3" t="str">
        <f>IF(B15="","",IF('On Road Fleet'!N15="","",'On Road Fleet'!N15))</f>
        <v/>
      </c>
      <c r="N15" s="3" t="str">
        <f>IF(B15="","",'On Road Fleet'!G15)</f>
        <v/>
      </c>
      <c r="O15" s="3" t="str">
        <f>IF(B15="","",IF('On Road Fleet'!J15="","",'On Road Fleet'!J15))</f>
        <v/>
      </c>
      <c r="P15" s="3" t="str">
        <f>IF(B15="","",IF('On Road Fleet'!K15="","",'On Road Fleet'!K15))</f>
        <v/>
      </c>
    </row>
    <row r="16" spans="1:23" x14ac:dyDescent="0.3">
      <c r="A16" s="3" t="str">
        <f>IF(B16="","",Main!B$2)</f>
        <v/>
      </c>
      <c r="B16" s="3" t="str">
        <f>IF('On Road Fleet'!U16=1,'On Road Fleet'!B16,"")</f>
        <v/>
      </c>
      <c r="C16" s="3" t="str">
        <f>IF(B16="","",'On Road Fleet'!F16)</f>
        <v/>
      </c>
      <c r="D16" s="3" t="str">
        <f>IF(B16="","",'On Road Fleet'!D16)</f>
        <v/>
      </c>
      <c r="E16" s="3" t="str">
        <f>IF(B16="","",'Electric Vehicles'!B16)</f>
        <v/>
      </c>
      <c r="F16" s="3" t="str">
        <f>IF('Electric Vehicles'!G16="","",'Electric Vehicles'!G16)</f>
        <v/>
      </c>
      <c r="G16" s="3" t="str">
        <f>IF('Electric Vehicles'!H16="","",'Electric Vehicles'!H16)</f>
        <v/>
      </c>
      <c r="H16" s="3" t="str">
        <f>IF('Electric Vehicles'!C16="","",IF('Electric Vehicles'!C16="Yes","Actual","Estimate"))</f>
        <v/>
      </c>
      <c r="I16" s="3" t="str">
        <f>IF('Electric Vehicles'!D16="","",'Electric Vehicles'!D16)</f>
        <v/>
      </c>
      <c r="J16" s="3" t="str">
        <f>IF('Electric Vehicles'!F16="","",'Electric Vehicles'!F16)</f>
        <v/>
      </c>
      <c r="K16" s="3" t="str">
        <f>IF('Electric Vehicles'!H16="","",'Electric Vehicles'!H16)</f>
        <v/>
      </c>
      <c r="L16" s="3" t="str">
        <f>IF('Export Elec Hy Plugs'!B16="","",'On Road Fleet'!E16)</f>
        <v/>
      </c>
      <c r="M16" s="3" t="str">
        <f>IF(B16="","",IF('On Road Fleet'!N16="","",'On Road Fleet'!N16))</f>
        <v/>
      </c>
      <c r="N16" s="3" t="str">
        <f>IF(B16="","",'On Road Fleet'!G16)</f>
        <v/>
      </c>
      <c r="O16" s="3" t="str">
        <f>IF(B16="","",IF('On Road Fleet'!J16="","",'On Road Fleet'!J16))</f>
        <v/>
      </c>
      <c r="P16" s="3" t="str">
        <f>IF(B16="","",IF('On Road Fleet'!K16="","",'On Road Fleet'!K16))</f>
        <v/>
      </c>
    </row>
    <row r="17" spans="1:16" x14ac:dyDescent="0.3">
      <c r="A17" s="3" t="str">
        <f>IF(B17="","",Main!B$2)</f>
        <v/>
      </c>
      <c r="B17" s="3" t="str">
        <f>IF('On Road Fleet'!U17=1,'On Road Fleet'!B17,"")</f>
        <v/>
      </c>
      <c r="C17" s="3" t="str">
        <f>IF(B17="","",'On Road Fleet'!F17)</f>
        <v/>
      </c>
      <c r="D17" s="3" t="str">
        <f>IF(B17="","",'On Road Fleet'!D17)</f>
        <v/>
      </c>
      <c r="E17" s="3" t="str">
        <f>IF(B17="","",'Electric Vehicles'!B17)</f>
        <v/>
      </c>
      <c r="F17" s="3" t="str">
        <f>IF('Electric Vehicles'!G17="","",'Electric Vehicles'!G17)</f>
        <v/>
      </c>
      <c r="G17" s="3" t="str">
        <f>IF('Electric Vehicles'!H17="","",'Electric Vehicles'!H17)</f>
        <v/>
      </c>
      <c r="H17" s="3" t="str">
        <f>IF('Electric Vehicles'!C17="","",IF('Electric Vehicles'!C17="Yes","Actual","Estimate"))</f>
        <v/>
      </c>
      <c r="I17" s="3" t="str">
        <f>IF('Electric Vehicles'!D17="","",'Electric Vehicles'!D17)</f>
        <v/>
      </c>
      <c r="J17" s="3" t="str">
        <f>IF('Electric Vehicles'!F17="","",'Electric Vehicles'!F17)</f>
        <v/>
      </c>
      <c r="K17" s="3" t="str">
        <f>IF('Electric Vehicles'!H17="","",'Electric Vehicles'!H17)</f>
        <v/>
      </c>
      <c r="L17" s="3" t="str">
        <f>IF('Export Elec Hy Plugs'!B17="","",'On Road Fleet'!E17)</f>
        <v/>
      </c>
      <c r="M17" s="3" t="str">
        <f>IF(B17="","",IF('On Road Fleet'!N17="","",'On Road Fleet'!N17))</f>
        <v/>
      </c>
      <c r="N17" s="3" t="str">
        <f>IF(B17="","",'On Road Fleet'!G17)</f>
        <v/>
      </c>
      <c r="O17" s="3" t="str">
        <f>IF(B17="","",IF('On Road Fleet'!J17="","",'On Road Fleet'!J17))</f>
        <v/>
      </c>
      <c r="P17" s="3" t="str">
        <f>IF(B17="","",IF('On Road Fleet'!K17="","",'On Road Fleet'!K17))</f>
        <v/>
      </c>
    </row>
    <row r="18" spans="1:16" x14ac:dyDescent="0.3">
      <c r="A18" s="3" t="str">
        <f>IF(B18="","",Main!B$2)</f>
        <v/>
      </c>
      <c r="B18" s="3" t="str">
        <f>IF('On Road Fleet'!U18=1,'On Road Fleet'!B18,"")</f>
        <v/>
      </c>
      <c r="C18" s="3" t="str">
        <f>IF(B18="","",'On Road Fleet'!F18)</f>
        <v/>
      </c>
      <c r="D18" s="3" t="str">
        <f>IF(B18="","",'On Road Fleet'!D18)</f>
        <v/>
      </c>
      <c r="E18" s="3" t="str">
        <f>IF(B18="","",'Electric Vehicles'!B18)</f>
        <v/>
      </c>
      <c r="F18" s="3" t="str">
        <f>IF('Electric Vehicles'!G18="","",'Electric Vehicles'!G18)</f>
        <v/>
      </c>
      <c r="G18" s="3" t="str">
        <f>IF('Electric Vehicles'!H18="","",'Electric Vehicles'!H18)</f>
        <v/>
      </c>
      <c r="H18" s="3" t="str">
        <f>IF('Electric Vehicles'!C18="","",IF('Electric Vehicles'!C18="Yes","Actual","Estimate"))</f>
        <v/>
      </c>
      <c r="I18" s="3" t="str">
        <f>IF('Electric Vehicles'!D18="","",'Electric Vehicles'!D18)</f>
        <v/>
      </c>
      <c r="J18" s="3" t="str">
        <f>IF('Electric Vehicles'!F18="","",'Electric Vehicles'!F18)</f>
        <v/>
      </c>
      <c r="K18" s="3" t="str">
        <f>IF('Electric Vehicles'!H18="","",'Electric Vehicles'!H18)</f>
        <v/>
      </c>
      <c r="L18" s="3" t="str">
        <f>IF('Export Elec Hy Plugs'!B18="","",'On Road Fleet'!E18)</f>
        <v/>
      </c>
      <c r="M18" s="3" t="str">
        <f>IF(B18="","",IF('On Road Fleet'!N18="","",'On Road Fleet'!N18))</f>
        <v/>
      </c>
      <c r="N18" s="3" t="str">
        <f>IF(B18="","",'On Road Fleet'!G18)</f>
        <v/>
      </c>
      <c r="O18" s="3" t="str">
        <f>IF(B18="","",IF('On Road Fleet'!J18="","",'On Road Fleet'!J18))</f>
        <v/>
      </c>
      <c r="P18" s="3" t="str">
        <f>IF(B18="","",IF('On Road Fleet'!K18="","",'On Road Fleet'!K18))</f>
        <v/>
      </c>
    </row>
    <row r="19" spans="1:16" x14ac:dyDescent="0.3">
      <c r="A19" s="3" t="str">
        <f>IF(B19="","",Main!B$2)</f>
        <v/>
      </c>
      <c r="B19" s="3" t="str">
        <f>IF('On Road Fleet'!U19=1,'On Road Fleet'!B19,"")</f>
        <v/>
      </c>
      <c r="C19" s="3" t="str">
        <f>IF(B19="","",'On Road Fleet'!F19)</f>
        <v/>
      </c>
      <c r="D19" s="3" t="str">
        <f>IF(B19="","",'On Road Fleet'!D19)</f>
        <v/>
      </c>
      <c r="E19" s="3" t="str">
        <f>IF(B19="","",'Electric Vehicles'!B19)</f>
        <v/>
      </c>
      <c r="F19" s="3" t="str">
        <f>IF('Electric Vehicles'!G19="","",'Electric Vehicles'!G19)</f>
        <v/>
      </c>
      <c r="G19" s="3" t="str">
        <f>IF('Electric Vehicles'!H19="","",'Electric Vehicles'!H19)</f>
        <v/>
      </c>
      <c r="H19" s="3" t="str">
        <f>IF('Electric Vehicles'!C19="","",IF('Electric Vehicles'!C19="Yes","Actual","Estimate"))</f>
        <v/>
      </c>
      <c r="I19" s="3" t="str">
        <f>IF('Electric Vehicles'!D19="","",'Electric Vehicles'!D19)</f>
        <v/>
      </c>
      <c r="J19" s="3" t="str">
        <f>IF('Electric Vehicles'!F19="","",'Electric Vehicles'!F19)</f>
        <v/>
      </c>
      <c r="K19" s="3" t="str">
        <f>IF('Electric Vehicles'!H19="","",'Electric Vehicles'!H19)</f>
        <v/>
      </c>
      <c r="L19" s="3" t="str">
        <f>IF('Export Elec Hy Plugs'!B19="","",'On Road Fleet'!E19)</f>
        <v/>
      </c>
      <c r="M19" s="3" t="str">
        <f>IF(B19="","",IF('On Road Fleet'!N19="","",'On Road Fleet'!N19))</f>
        <v/>
      </c>
      <c r="N19" s="3" t="str">
        <f>IF(B19="","",'On Road Fleet'!G19)</f>
        <v/>
      </c>
      <c r="O19" s="3" t="str">
        <f>IF(B19="","",IF('On Road Fleet'!J19="","",'On Road Fleet'!J19))</f>
        <v/>
      </c>
      <c r="P19" s="3" t="str">
        <f>IF(B19="","",IF('On Road Fleet'!K19="","",'On Road Fleet'!K19))</f>
        <v/>
      </c>
    </row>
    <row r="20" spans="1:16" x14ac:dyDescent="0.3">
      <c r="A20" s="3" t="str">
        <f>IF(B20="","",Main!B$2)</f>
        <v/>
      </c>
      <c r="B20" s="3" t="str">
        <f>IF('On Road Fleet'!U20=1,'On Road Fleet'!B20,"")</f>
        <v/>
      </c>
      <c r="C20" s="3" t="str">
        <f>IF(B20="","",'On Road Fleet'!F20)</f>
        <v/>
      </c>
      <c r="D20" s="3" t="str">
        <f>IF(B20="","",'On Road Fleet'!D20)</f>
        <v/>
      </c>
      <c r="E20" s="3" t="str">
        <f>IF(B20="","",'Electric Vehicles'!B20)</f>
        <v/>
      </c>
      <c r="F20" s="3" t="str">
        <f>IF('Electric Vehicles'!G20="","",'Electric Vehicles'!G20)</f>
        <v/>
      </c>
      <c r="G20" s="3" t="str">
        <f>IF('Electric Vehicles'!H20="","",'Electric Vehicles'!H20)</f>
        <v/>
      </c>
      <c r="H20" s="3" t="str">
        <f>IF('Electric Vehicles'!C20="","",IF('Electric Vehicles'!C20="Yes","Actual","Estimate"))</f>
        <v/>
      </c>
      <c r="I20" s="3" t="str">
        <f>IF('Electric Vehicles'!D20="","",'Electric Vehicles'!D20)</f>
        <v/>
      </c>
      <c r="J20" s="3" t="str">
        <f>IF('Electric Vehicles'!F20="","",'Electric Vehicles'!F20)</f>
        <v/>
      </c>
      <c r="K20" s="3" t="str">
        <f>IF('Electric Vehicles'!H20="","",'Electric Vehicles'!H20)</f>
        <v/>
      </c>
      <c r="L20" s="3" t="str">
        <f>IF('Export Elec Hy Plugs'!B20="","",'On Road Fleet'!E20)</f>
        <v/>
      </c>
      <c r="M20" s="3" t="str">
        <f>IF(B20="","",IF('On Road Fleet'!N20="","",'On Road Fleet'!N20))</f>
        <v/>
      </c>
      <c r="N20" s="3" t="str">
        <f>IF(B20="","",'On Road Fleet'!G20)</f>
        <v/>
      </c>
      <c r="O20" s="3" t="str">
        <f>IF(B20="","",IF('On Road Fleet'!J20="","",'On Road Fleet'!J20))</f>
        <v/>
      </c>
      <c r="P20" s="3" t="str">
        <f>IF(B20="","",IF('On Road Fleet'!K20="","",'On Road Fleet'!K20))</f>
        <v/>
      </c>
    </row>
    <row r="21" spans="1:16" x14ac:dyDescent="0.3">
      <c r="A21" s="3" t="str">
        <f>IF(B21="","",Main!B$2)</f>
        <v/>
      </c>
      <c r="B21" s="3" t="str">
        <f>IF('On Road Fleet'!U21=1,'On Road Fleet'!B21,"")</f>
        <v/>
      </c>
      <c r="C21" s="3" t="str">
        <f>IF(B21="","",'On Road Fleet'!F21)</f>
        <v/>
      </c>
      <c r="D21" s="3" t="str">
        <f>IF(B21="","",'On Road Fleet'!D21)</f>
        <v/>
      </c>
      <c r="E21" s="3" t="str">
        <f>IF(B21="","",'Electric Vehicles'!B21)</f>
        <v/>
      </c>
      <c r="F21" s="3" t="str">
        <f>IF('Electric Vehicles'!G21="","",'Electric Vehicles'!G21)</f>
        <v/>
      </c>
      <c r="G21" s="3" t="str">
        <f>IF('Electric Vehicles'!H21="","",'Electric Vehicles'!H21)</f>
        <v/>
      </c>
      <c r="H21" s="3" t="str">
        <f>IF('Electric Vehicles'!C21="","",IF('Electric Vehicles'!C21="Yes","Actual","Estimate"))</f>
        <v/>
      </c>
      <c r="I21" s="3" t="str">
        <f>IF('Electric Vehicles'!D21="","",'Electric Vehicles'!D21)</f>
        <v/>
      </c>
      <c r="J21" s="3" t="str">
        <f>IF('Electric Vehicles'!F21="","",'Electric Vehicles'!F21)</f>
        <v/>
      </c>
      <c r="K21" s="3" t="str">
        <f>IF('Electric Vehicles'!H21="","",'Electric Vehicles'!H21)</f>
        <v/>
      </c>
      <c r="L21" s="3" t="str">
        <f>IF('Export Elec Hy Plugs'!B21="","",'On Road Fleet'!E21)</f>
        <v/>
      </c>
      <c r="M21" s="3" t="str">
        <f>IF(B21="","",IF('On Road Fleet'!N21="","",'On Road Fleet'!N21))</f>
        <v/>
      </c>
      <c r="N21" s="3" t="str">
        <f>IF(B21="","",'On Road Fleet'!G21)</f>
        <v/>
      </c>
      <c r="O21" s="3" t="str">
        <f>IF(B21="","",IF('On Road Fleet'!J21="","",'On Road Fleet'!J21))</f>
        <v/>
      </c>
      <c r="P21" s="3" t="str">
        <f>IF(B21="","",IF('On Road Fleet'!K21="","",'On Road Fleet'!K21))</f>
        <v/>
      </c>
    </row>
    <row r="22" spans="1:16" x14ac:dyDescent="0.3">
      <c r="A22" s="3" t="str">
        <f>IF(B22="","",Main!B$2)</f>
        <v/>
      </c>
      <c r="B22" s="3" t="str">
        <f>IF('On Road Fleet'!U22=1,'On Road Fleet'!B22,"")</f>
        <v/>
      </c>
      <c r="C22" s="3" t="str">
        <f>IF(B22="","",'On Road Fleet'!F22)</f>
        <v/>
      </c>
      <c r="D22" s="3" t="str">
        <f>IF(B22="","",'On Road Fleet'!D22)</f>
        <v/>
      </c>
      <c r="E22" s="3" t="str">
        <f>IF(B22="","",'Electric Vehicles'!B22)</f>
        <v/>
      </c>
      <c r="F22" s="3" t="str">
        <f>IF('Electric Vehicles'!G22="","",'Electric Vehicles'!G22)</f>
        <v/>
      </c>
      <c r="G22" s="3" t="str">
        <f>IF('Electric Vehicles'!H22="","",'Electric Vehicles'!H22)</f>
        <v/>
      </c>
      <c r="H22" s="3" t="str">
        <f>IF('Electric Vehicles'!C22="","",IF('Electric Vehicles'!C22="Yes","Actual","Estimate"))</f>
        <v/>
      </c>
      <c r="I22" s="3" t="str">
        <f>IF('Electric Vehicles'!D22="","",'Electric Vehicles'!D22)</f>
        <v/>
      </c>
      <c r="J22" s="3" t="str">
        <f>IF('Electric Vehicles'!F22="","",'Electric Vehicles'!F22)</f>
        <v/>
      </c>
      <c r="K22" s="3" t="str">
        <f>IF('Electric Vehicles'!H22="","",'Electric Vehicles'!H22)</f>
        <v/>
      </c>
      <c r="L22" s="3" t="str">
        <f>IF('Export Elec Hy Plugs'!B22="","",'On Road Fleet'!E22)</f>
        <v/>
      </c>
      <c r="M22" s="3" t="str">
        <f>IF(B22="","",IF('On Road Fleet'!N22="","",'On Road Fleet'!N22))</f>
        <v/>
      </c>
      <c r="N22" s="3" t="str">
        <f>IF(B22="","",'On Road Fleet'!G22)</f>
        <v/>
      </c>
      <c r="O22" s="3" t="str">
        <f>IF(B22="","",IF('On Road Fleet'!J22="","",'On Road Fleet'!J22))</f>
        <v/>
      </c>
      <c r="P22" s="3" t="str">
        <f>IF(B22="","",IF('On Road Fleet'!K22="","",'On Road Fleet'!K22))</f>
        <v/>
      </c>
    </row>
  </sheetData>
  <mergeCells count="2">
    <mergeCell ref="T2:W2"/>
    <mergeCell ref="T5:W5"/>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CA868C-EA2C-40C8-886A-E3F0C6BD89CD}">
  <dimension ref="A1:X21"/>
  <sheetViews>
    <sheetView topLeftCell="K1" workbookViewId="0">
      <selection activeCell="U4" sqref="U4:X4"/>
    </sheetView>
  </sheetViews>
  <sheetFormatPr defaultRowHeight="14.4" x14ac:dyDescent="0.3"/>
  <cols>
    <col min="1" max="1" width="14.44140625" bestFit="1" customWidth="1"/>
    <col min="2" max="2" width="16.6640625" bestFit="1" customWidth="1"/>
    <col min="3" max="3" width="16.6640625" customWidth="1"/>
    <col min="4" max="4" width="23.88671875" bestFit="1" customWidth="1"/>
    <col min="6" max="14" width="16.6640625" customWidth="1"/>
    <col min="15" max="15" width="50.109375" bestFit="1" customWidth="1"/>
    <col min="16" max="16" width="35" bestFit="1" customWidth="1"/>
    <col min="17" max="17" width="30.33203125" bestFit="1" customWidth="1"/>
    <col min="19" max="19" width="16.5546875" bestFit="1" customWidth="1"/>
    <col min="20" max="20" width="13.33203125" bestFit="1" customWidth="1"/>
    <col min="21" max="21" width="8.6640625" bestFit="1" customWidth="1"/>
    <col min="22" max="22" width="13.109375" bestFit="1" customWidth="1"/>
    <col min="23" max="23" width="13.6640625" bestFit="1" customWidth="1"/>
    <col min="24" max="24" width="9.33203125" bestFit="1" customWidth="1"/>
  </cols>
  <sheetData>
    <row r="1" spans="1:24" ht="15" thickBot="1" x14ac:dyDescent="0.35">
      <c r="A1" t="s">
        <v>321</v>
      </c>
      <c r="B1" t="s">
        <v>322</v>
      </c>
      <c r="C1" t="s">
        <v>345</v>
      </c>
      <c r="D1" t="s">
        <v>346</v>
      </c>
      <c r="E1" t="s">
        <v>325</v>
      </c>
      <c r="F1" t="s">
        <v>347</v>
      </c>
      <c r="G1" t="s">
        <v>348</v>
      </c>
      <c r="H1" t="s">
        <v>349</v>
      </c>
      <c r="I1" t="s">
        <v>350</v>
      </c>
      <c r="J1" t="s">
        <v>351</v>
      </c>
      <c r="K1" t="s">
        <v>352</v>
      </c>
      <c r="L1" t="s">
        <v>353</v>
      </c>
      <c r="M1" t="s">
        <v>334</v>
      </c>
      <c r="N1" t="s">
        <v>354</v>
      </c>
      <c r="O1" t="s">
        <v>336</v>
      </c>
      <c r="P1" t="s">
        <v>30</v>
      </c>
      <c r="Q1" t="s">
        <v>32</v>
      </c>
      <c r="S1" t="s">
        <v>355</v>
      </c>
      <c r="T1" t="s">
        <v>338</v>
      </c>
      <c r="U1" s="323" t="s">
        <v>339</v>
      </c>
      <c r="V1" s="323"/>
      <c r="W1" s="323"/>
      <c r="X1" s="323"/>
    </row>
    <row r="2" spans="1:24" ht="15" thickBot="1" x14ac:dyDescent="0.35">
      <c r="A2" s="8" t="str">
        <f>IF(B2="","",Main!B$2)</f>
        <v/>
      </c>
      <c r="B2" s="33" t="str">
        <f>IF('Off Non-Road Equipment'!B3="","",'Off Non-Road Equipment'!B3)</f>
        <v/>
      </c>
      <c r="C2" s="33" t="str">
        <f>IF(B2="","",'Off Non-Road Equipment'!D3)</f>
        <v/>
      </c>
      <c r="D2" s="33" t="str">
        <f>IF(B2="","","Alternative Fuel ir Vehicle")</f>
        <v/>
      </c>
      <c r="E2" s="33" t="str">
        <f>IF(B2="","",'Off Non-Road Equipment'!C3)</f>
        <v/>
      </c>
      <c r="F2" s="34" t="str">
        <f>IF('Off Non-Road Equipment'!Q3="","",'Off Non-Road Equipment'!Q3)</f>
        <v/>
      </c>
      <c r="G2" s="203" t="str">
        <f>IF('Off Non-Road Equipment'!R3="","",'Off Non-Road Equipment'!R3)</f>
        <v/>
      </c>
      <c r="H2" s="33" t="str">
        <f>IF('Off Non-Road Equipment'!S3="","",'Off Non-Road Equipment'!S3)</f>
        <v/>
      </c>
      <c r="I2" s="33" t="str">
        <f>IF('Off Non-Road Equipment'!K3="","",IF('Off Non-Road Equipment'!K3="Yes","Fuel Used","Brake HP"))</f>
        <v/>
      </c>
      <c r="J2" s="33" t="str">
        <f>IF('Off Non-Road Equipment'!L3="","",'Off Non-Road Equipment'!L3)</f>
        <v/>
      </c>
      <c r="K2" s="33" t="str">
        <f>IF('Off Non-Road Equipment'!O3="","",'Off Non-Road Equipment'!O3)</f>
        <v/>
      </c>
      <c r="L2" s="33" t="str">
        <f>IF('Off Non-Road Equipment'!N3="","",'Off Non-Road Equipment'!N3)</f>
        <v/>
      </c>
      <c r="M2" s="33" t="str">
        <f>IF('Off Non-Road Equipment'!E3="","",'Off Non-Road Equipment'!E3)</f>
        <v/>
      </c>
      <c r="N2" s="33" t="str">
        <f>IF('Off Non-Road Equipment'!P3="","",'Off Non-Road Equipment'!P3)</f>
        <v/>
      </c>
      <c r="O2" s="33" t="str">
        <f>IF('Off Non-Road Equipment'!G3="","",'Off Non-Road Equipment'!G3)</f>
        <v/>
      </c>
      <c r="P2" s="33" t="str">
        <f>IF('Off Non-Road Equipment'!I3="","",'Off Non-Road Equipment'!I3)</f>
        <v/>
      </c>
      <c r="Q2" s="34" t="str">
        <f>IF('Off Non-Road Equipment'!J3="","",'Off Non-Road Equipment'!J3)</f>
        <v/>
      </c>
      <c r="S2" s="172">
        <f>Main!B9</f>
        <v>0</v>
      </c>
      <c r="T2" s="173">
        <f>Main!B10</f>
        <v>0</v>
      </c>
      <c r="U2" s="204">
        <f>Main!B1</f>
        <v>0</v>
      </c>
      <c r="V2" s="173">
        <f>Main!B5</f>
        <v>0</v>
      </c>
      <c r="W2" s="192">
        <f>Main!B7</f>
        <v>0</v>
      </c>
      <c r="X2" s="174">
        <f>Main!B6</f>
        <v>0</v>
      </c>
    </row>
    <row r="3" spans="1:24" ht="15" thickBot="1" x14ac:dyDescent="0.35">
      <c r="A3" s="11" t="str">
        <f>IF(B3="","",Main!B$2)</f>
        <v/>
      </c>
      <c r="B3" s="3" t="str">
        <f>IF('Off Non-Road Equipment'!B4="","",'Off Non-Road Equipment'!B4)</f>
        <v/>
      </c>
      <c r="C3" s="3" t="str">
        <f>IF(B3="","",'Off Non-Road Equipment'!D4)</f>
        <v/>
      </c>
      <c r="D3" s="3" t="str">
        <f t="shared" ref="D3:D21" si="0">IF(B3="","","Alternative Fuel ir Vehicle")</f>
        <v/>
      </c>
      <c r="E3" s="3" t="str">
        <f>IF(B3="","",'Off Non-Road Equipment'!C4)</f>
        <v/>
      </c>
      <c r="F3" s="24" t="str">
        <f>IF('Off Non-Road Equipment'!Q4="","",'Off Non-Road Equipment'!Q4)</f>
        <v/>
      </c>
      <c r="G3" s="205" t="str">
        <f>IF('Off Non-Road Equipment'!R4="","",'Off Non-Road Equipment'!R4)</f>
        <v/>
      </c>
      <c r="H3" s="3" t="str">
        <f>IF('Off Non-Road Equipment'!S4="","",'Off Non-Road Equipment'!S4)</f>
        <v/>
      </c>
      <c r="I3" s="3" t="str">
        <f>IF('Off Non-Road Equipment'!K4="","",IF('Off Non-Road Equipment'!K4="Yes","Fuel Used","Brake HP"))</f>
        <v/>
      </c>
      <c r="J3" s="3" t="str">
        <f>IF('Off Non-Road Equipment'!L4="","",'Off Non-Road Equipment'!L4)</f>
        <v/>
      </c>
      <c r="K3" s="3" t="str">
        <f>IF('Off Non-Road Equipment'!O4="","",'Off Non-Road Equipment'!O4)</f>
        <v/>
      </c>
      <c r="L3" s="3" t="str">
        <f>IF('Off Non-Road Equipment'!N4="","",'Off Non-Road Equipment'!N4)</f>
        <v/>
      </c>
      <c r="M3" s="3" t="str">
        <f>IF('Off Non-Road Equipment'!E4="","",'Off Non-Road Equipment'!E4)</f>
        <v/>
      </c>
      <c r="N3" s="3" t="str">
        <f>IF('Off Non-Road Equipment'!P4="","",'Off Non-Road Equipment'!P4)</f>
        <v/>
      </c>
      <c r="O3" s="3" t="str">
        <f>IF('Off Non-Road Equipment'!G4="","",'Off Non-Road Equipment'!G4)</f>
        <v/>
      </c>
      <c r="P3" s="3" t="str">
        <f>IF('Off Non-Road Equipment'!I4="","",'Off Non-Road Equipment'!I4)</f>
        <v/>
      </c>
      <c r="Q3" s="24" t="str">
        <f>IF('Off Non-Road Equipment'!J4="","",'Off Non-Road Equipment'!J4)</f>
        <v/>
      </c>
    </row>
    <row r="4" spans="1:24" ht="15" thickBot="1" x14ac:dyDescent="0.35">
      <c r="A4" s="11" t="str">
        <f>IF(B4="","",Main!B$2)</f>
        <v/>
      </c>
      <c r="B4" s="3" t="str">
        <f>IF('Off Non-Road Equipment'!B5="","",'Off Non-Road Equipment'!B5)</f>
        <v/>
      </c>
      <c r="C4" s="3" t="str">
        <f>IF(B4="","",'Off Non-Road Equipment'!D5)</f>
        <v/>
      </c>
      <c r="D4" s="3" t="str">
        <f t="shared" si="0"/>
        <v/>
      </c>
      <c r="E4" s="3" t="str">
        <f>IF(B4="","",'Off Non-Road Equipment'!C5)</f>
        <v/>
      </c>
      <c r="F4" s="24" t="str">
        <f>IF('Off Non-Road Equipment'!Q5="","",'Off Non-Road Equipment'!Q5)</f>
        <v/>
      </c>
      <c r="G4" s="205" t="str">
        <f>IF('Off Non-Road Equipment'!R5="","",'Off Non-Road Equipment'!R5)</f>
        <v/>
      </c>
      <c r="H4" s="3" t="str">
        <f>IF('Off Non-Road Equipment'!S5="","",'Off Non-Road Equipment'!S5)</f>
        <v/>
      </c>
      <c r="I4" s="3" t="str">
        <f>IF('Off Non-Road Equipment'!K5="","",IF('Off Non-Road Equipment'!K5="Yes","Fuel Used","Brake HP"))</f>
        <v/>
      </c>
      <c r="J4" s="3" t="str">
        <f>IF('Off Non-Road Equipment'!L5="","",'Off Non-Road Equipment'!L5)</f>
        <v/>
      </c>
      <c r="K4" s="3" t="str">
        <f>IF('Off Non-Road Equipment'!O5="","",'Off Non-Road Equipment'!O5)</f>
        <v/>
      </c>
      <c r="L4" s="3" t="str">
        <f>IF('Off Non-Road Equipment'!N5="","",'Off Non-Road Equipment'!N5)</f>
        <v/>
      </c>
      <c r="M4" s="3" t="str">
        <f>IF('Off Non-Road Equipment'!E5="","",'Off Non-Road Equipment'!E5)</f>
        <v/>
      </c>
      <c r="N4" s="3" t="str">
        <f>IF('Off Non-Road Equipment'!P5="","",'Off Non-Road Equipment'!P5)</f>
        <v/>
      </c>
      <c r="O4" s="3" t="str">
        <f>IF('Off Non-Road Equipment'!G5="","",'Off Non-Road Equipment'!G5)</f>
        <v/>
      </c>
      <c r="P4" s="3" t="str">
        <f>IF('Off Non-Road Equipment'!I5="","",'Off Non-Road Equipment'!I5)</f>
        <v/>
      </c>
      <c r="Q4" s="24" t="str">
        <f>IF('Off Non-Road Equipment'!J5="","",'Off Non-Road Equipment'!J5)</f>
        <v/>
      </c>
      <c r="U4" s="320" t="str">
        <f>U2&amp;" - "&amp;V2&amp;" - "&amp;W2&amp;" - "&amp;X2</f>
        <v>0 - 0 - 0 - 0</v>
      </c>
      <c r="V4" s="321"/>
      <c r="W4" s="321"/>
      <c r="X4" s="322"/>
    </row>
    <row r="5" spans="1:24" x14ac:dyDescent="0.3">
      <c r="A5" s="11" t="str">
        <f>IF(B5="","",Main!B$2)</f>
        <v/>
      </c>
      <c r="B5" s="3" t="str">
        <f>IF('Off Non-Road Equipment'!B6="","",'Off Non-Road Equipment'!B6)</f>
        <v/>
      </c>
      <c r="C5" s="3" t="str">
        <f>IF(B5="","",'Off Non-Road Equipment'!D6)</f>
        <v/>
      </c>
      <c r="D5" s="3" t="str">
        <f t="shared" si="0"/>
        <v/>
      </c>
      <c r="E5" s="3" t="str">
        <f>IF(B5="","",'Off Non-Road Equipment'!C6)</f>
        <v/>
      </c>
      <c r="F5" s="24" t="str">
        <f>IF('Off Non-Road Equipment'!Q6="","",'Off Non-Road Equipment'!Q6)</f>
        <v/>
      </c>
      <c r="G5" s="205" t="str">
        <f>IF('Off Non-Road Equipment'!R6="","",'Off Non-Road Equipment'!R6)</f>
        <v/>
      </c>
      <c r="H5" s="3" t="str">
        <f>IF('Off Non-Road Equipment'!S6="","",'Off Non-Road Equipment'!S6)</f>
        <v/>
      </c>
      <c r="I5" s="3" t="str">
        <f>IF('Off Non-Road Equipment'!K6="","",IF('Off Non-Road Equipment'!K6="Yes","Fuel Used","Brake HP"))</f>
        <v/>
      </c>
      <c r="J5" s="3" t="str">
        <f>IF('Off Non-Road Equipment'!L6="","",'Off Non-Road Equipment'!L6)</f>
        <v/>
      </c>
      <c r="K5" s="3" t="str">
        <f>IF('Off Non-Road Equipment'!O6="","",'Off Non-Road Equipment'!O6)</f>
        <v/>
      </c>
      <c r="L5" s="3" t="str">
        <f>IF('Off Non-Road Equipment'!N6="","",'Off Non-Road Equipment'!N6)</f>
        <v/>
      </c>
      <c r="M5" s="3" t="str">
        <f>IF('Off Non-Road Equipment'!E6="","",'Off Non-Road Equipment'!E6)</f>
        <v/>
      </c>
      <c r="N5" s="3" t="str">
        <f>IF('Off Non-Road Equipment'!P6="","",'Off Non-Road Equipment'!P6)</f>
        <v/>
      </c>
      <c r="O5" s="3" t="str">
        <f>IF('Off Non-Road Equipment'!G6="","",'Off Non-Road Equipment'!G6)</f>
        <v/>
      </c>
      <c r="P5" s="3" t="str">
        <f>IF('Off Non-Road Equipment'!I6="","",'Off Non-Road Equipment'!I6)</f>
        <v/>
      </c>
      <c r="Q5" s="24" t="str">
        <f>IF('Off Non-Road Equipment'!J6="","",'Off Non-Road Equipment'!J6)</f>
        <v/>
      </c>
    </row>
    <row r="6" spans="1:24" x14ac:dyDescent="0.3">
      <c r="A6" s="11" t="str">
        <f>IF(B6="","",Main!B$2)</f>
        <v/>
      </c>
      <c r="B6" s="3" t="str">
        <f>IF('Off Non-Road Equipment'!B7="","",'Off Non-Road Equipment'!B7)</f>
        <v/>
      </c>
      <c r="C6" s="3" t="str">
        <f>IF(B6="","",'Off Non-Road Equipment'!D7)</f>
        <v/>
      </c>
      <c r="D6" s="3" t="str">
        <f t="shared" si="0"/>
        <v/>
      </c>
      <c r="E6" s="3" t="str">
        <f>IF(B6="","",'Off Non-Road Equipment'!C7)</f>
        <v/>
      </c>
      <c r="F6" s="24" t="str">
        <f>IF('Off Non-Road Equipment'!Q7="","",'Off Non-Road Equipment'!Q7)</f>
        <v/>
      </c>
      <c r="G6" s="205" t="str">
        <f>IF('Off Non-Road Equipment'!R7="","",'Off Non-Road Equipment'!R7)</f>
        <v/>
      </c>
      <c r="H6" s="3" t="str">
        <f>IF('Off Non-Road Equipment'!S7="","",'Off Non-Road Equipment'!S7)</f>
        <v/>
      </c>
      <c r="I6" s="3" t="str">
        <f>IF('Off Non-Road Equipment'!K7="","",IF('Off Non-Road Equipment'!K7="Yes","Fuel Used","Brake HP"))</f>
        <v/>
      </c>
      <c r="J6" s="3" t="str">
        <f>IF('Off Non-Road Equipment'!L7="","",'Off Non-Road Equipment'!L7)</f>
        <v/>
      </c>
      <c r="K6" s="3" t="str">
        <f>IF('Off Non-Road Equipment'!O7="","",'Off Non-Road Equipment'!O7)</f>
        <v/>
      </c>
      <c r="L6" s="3" t="str">
        <f>IF('Off Non-Road Equipment'!N7="","",'Off Non-Road Equipment'!N7)</f>
        <v/>
      </c>
      <c r="M6" s="3" t="str">
        <f>IF('Off Non-Road Equipment'!E7="","",'Off Non-Road Equipment'!E7)</f>
        <v/>
      </c>
      <c r="N6" s="3" t="str">
        <f>IF('Off Non-Road Equipment'!P7="","",'Off Non-Road Equipment'!P7)</f>
        <v/>
      </c>
      <c r="O6" s="3" t="str">
        <f>IF('Off Non-Road Equipment'!G7="","",'Off Non-Road Equipment'!G7)</f>
        <v/>
      </c>
      <c r="P6" s="3" t="str">
        <f>IF('Off Non-Road Equipment'!I7="","",'Off Non-Road Equipment'!I7)</f>
        <v/>
      </c>
      <c r="Q6" s="24" t="str">
        <f>IF('Off Non-Road Equipment'!J7="","",'Off Non-Road Equipment'!J7)</f>
        <v/>
      </c>
    </row>
    <row r="7" spans="1:24" x14ac:dyDescent="0.3">
      <c r="A7" s="11" t="str">
        <f>IF(B7="","",Main!B$2)</f>
        <v/>
      </c>
      <c r="B7" s="3" t="str">
        <f>IF('Off Non-Road Equipment'!B8="","",'Off Non-Road Equipment'!B8)</f>
        <v/>
      </c>
      <c r="C7" s="3" t="str">
        <f>IF(B7="","",'Off Non-Road Equipment'!D8)</f>
        <v/>
      </c>
      <c r="D7" s="3" t="str">
        <f t="shared" si="0"/>
        <v/>
      </c>
      <c r="E7" s="3" t="str">
        <f>IF(B7="","",'Off Non-Road Equipment'!C8)</f>
        <v/>
      </c>
      <c r="F7" s="24" t="str">
        <f>IF('Off Non-Road Equipment'!Q8="","",'Off Non-Road Equipment'!Q8)</f>
        <v/>
      </c>
      <c r="G7" s="205" t="str">
        <f>IF('Off Non-Road Equipment'!R8="","",'Off Non-Road Equipment'!R8)</f>
        <v/>
      </c>
      <c r="H7" s="3" t="str">
        <f>IF('Off Non-Road Equipment'!S8="","",'Off Non-Road Equipment'!S8)</f>
        <v/>
      </c>
      <c r="I7" s="3" t="str">
        <f>IF('Off Non-Road Equipment'!K8="","",IF('Off Non-Road Equipment'!K8="Yes","Fuel Used","Brake HP"))</f>
        <v/>
      </c>
      <c r="J7" s="3" t="str">
        <f>IF('Off Non-Road Equipment'!L8="","",'Off Non-Road Equipment'!L8)</f>
        <v/>
      </c>
      <c r="K7" s="3" t="str">
        <f>IF('Off Non-Road Equipment'!O8="","",'Off Non-Road Equipment'!O8)</f>
        <v/>
      </c>
      <c r="L7" s="3" t="str">
        <f>IF('Off Non-Road Equipment'!N8="","",'Off Non-Road Equipment'!N8)</f>
        <v/>
      </c>
      <c r="M7" s="3" t="str">
        <f>IF('Off Non-Road Equipment'!E8="","",'Off Non-Road Equipment'!E8)</f>
        <v/>
      </c>
      <c r="N7" s="3" t="str">
        <f>IF('Off Non-Road Equipment'!P8="","",'Off Non-Road Equipment'!P8)</f>
        <v/>
      </c>
      <c r="O7" s="3" t="str">
        <f>IF('Off Non-Road Equipment'!G8="","",'Off Non-Road Equipment'!G8)</f>
        <v/>
      </c>
      <c r="P7" s="3" t="str">
        <f>IF('Off Non-Road Equipment'!I8="","",'Off Non-Road Equipment'!I8)</f>
        <v/>
      </c>
      <c r="Q7" s="24" t="str">
        <f>IF('Off Non-Road Equipment'!J8="","",'Off Non-Road Equipment'!J8)</f>
        <v/>
      </c>
    </row>
    <row r="8" spans="1:24" x14ac:dyDescent="0.3">
      <c r="A8" s="11" t="str">
        <f>IF(B8="","",Main!B$2)</f>
        <v/>
      </c>
      <c r="B8" s="3" t="str">
        <f>IF('Off Non-Road Equipment'!B9="","",'Off Non-Road Equipment'!B9)</f>
        <v/>
      </c>
      <c r="C8" s="3" t="str">
        <f>IF(B8="","",'Off Non-Road Equipment'!D9)</f>
        <v/>
      </c>
      <c r="D8" s="3" t="str">
        <f t="shared" si="0"/>
        <v/>
      </c>
      <c r="E8" s="3" t="str">
        <f>IF(B8="","",'Off Non-Road Equipment'!C9)</f>
        <v/>
      </c>
      <c r="F8" s="24" t="str">
        <f>IF('Off Non-Road Equipment'!Q9="","",'Off Non-Road Equipment'!Q9)</f>
        <v/>
      </c>
      <c r="G8" s="205" t="str">
        <f>IF('Off Non-Road Equipment'!R9="","",'Off Non-Road Equipment'!R9)</f>
        <v/>
      </c>
      <c r="H8" s="3" t="str">
        <f>IF('Off Non-Road Equipment'!S9="","",'Off Non-Road Equipment'!S9)</f>
        <v/>
      </c>
      <c r="I8" s="3" t="str">
        <f>IF('Off Non-Road Equipment'!K9="","",IF('Off Non-Road Equipment'!K9="Yes","Fuel Used","Brake HP"))</f>
        <v/>
      </c>
      <c r="J8" s="3" t="str">
        <f>IF('Off Non-Road Equipment'!L9="","",'Off Non-Road Equipment'!L9)</f>
        <v/>
      </c>
      <c r="K8" s="3" t="str">
        <f>IF('Off Non-Road Equipment'!O9="","",'Off Non-Road Equipment'!O9)</f>
        <v/>
      </c>
      <c r="L8" s="3" t="str">
        <f>IF('Off Non-Road Equipment'!N9="","",'Off Non-Road Equipment'!N9)</f>
        <v/>
      </c>
      <c r="M8" s="3" t="str">
        <f>IF('Off Non-Road Equipment'!E9="","",'Off Non-Road Equipment'!E9)</f>
        <v/>
      </c>
      <c r="N8" s="3" t="str">
        <f>IF('Off Non-Road Equipment'!P9="","",'Off Non-Road Equipment'!P9)</f>
        <v/>
      </c>
      <c r="O8" s="3" t="str">
        <f>IF('Off Non-Road Equipment'!G9="","",'Off Non-Road Equipment'!G9)</f>
        <v/>
      </c>
      <c r="P8" s="3" t="str">
        <f>IF('Off Non-Road Equipment'!I9="","",'Off Non-Road Equipment'!I9)</f>
        <v/>
      </c>
      <c r="Q8" s="24" t="str">
        <f>IF('Off Non-Road Equipment'!J9="","",'Off Non-Road Equipment'!J9)</f>
        <v/>
      </c>
    </row>
    <row r="9" spans="1:24" x14ac:dyDescent="0.3">
      <c r="A9" s="11" t="str">
        <f>IF(B9="","",Main!B$2)</f>
        <v/>
      </c>
      <c r="B9" s="3" t="str">
        <f>IF('Off Non-Road Equipment'!B10="","",'Off Non-Road Equipment'!B10)</f>
        <v/>
      </c>
      <c r="C9" s="3" t="str">
        <f>IF(B9="","",'Off Non-Road Equipment'!D10)</f>
        <v/>
      </c>
      <c r="D9" s="3" t="str">
        <f t="shared" si="0"/>
        <v/>
      </c>
      <c r="E9" s="3" t="str">
        <f>IF(B9="","",'Off Non-Road Equipment'!C10)</f>
        <v/>
      </c>
      <c r="F9" s="24" t="str">
        <f>IF('Off Non-Road Equipment'!Q10="","",'Off Non-Road Equipment'!Q10)</f>
        <v/>
      </c>
      <c r="G9" s="205" t="str">
        <f>IF('Off Non-Road Equipment'!R10="","",'Off Non-Road Equipment'!R10)</f>
        <v/>
      </c>
      <c r="H9" s="3" t="str">
        <f>IF('Off Non-Road Equipment'!S10="","",'Off Non-Road Equipment'!S10)</f>
        <v/>
      </c>
      <c r="I9" s="3" t="str">
        <f>IF('Off Non-Road Equipment'!K10="","",IF('Off Non-Road Equipment'!K10="Yes","Fuel Used","Brake HP"))</f>
        <v/>
      </c>
      <c r="J9" s="3" t="str">
        <f>IF('Off Non-Road Equipment'!L10="","",'Off Non-Road Equipment'!L10)</f>
        <v/>
      </c>
      <c r="K9" s="3" t="str">
        <f>IF('Off Non-Road Equipment'!O10="","",'Off Non-Road Equipment'!O10)</f>
        <v/>
      </c>
      <c r="L9" s="3" t="str">
        <f>IF('Off Non-Road Equipment'!N10="","",'Off Non-Road Equipment'!N10)</f>
        <v/>
      </c>
      <c r="M9" s="3" t="str">
        <f>IF('Off Non-Road Equipment'!E10="","",'Off Non-Road Equipment'!E10)</f>
        <v/>
      </c>
      <c r="N9" s="3" t="str">
        <f>IF('Off Non-Road Equipment'!P10="","",'Off Non-Road Equipment'!P10)</f>
        <v/>
      </c>
      <c r="O9" s="3" t="str">
        <f>IF('Off Non-Road Equipment'!G10="","",'Off Non-Road Equipment'!G10)</f>
        <v/>
      </c>
      <c r="P9" s="3" t="str">
        <f>IF('Off Non-Road Equipment'!I10="","",'Off Non-Road Equipment'!I10)</f>
        <v/>
      </c>
      <c r="Q9" s="24" t="str">
        <f>IF('Off Non-Road Equipment'!J10="","",'Off Non-Road Equipment'!J10)</f>
        <v/>
      </c>
    </row>
    <row r="10" spans="1:24" x14ac:dyDescent="0.3">
      <c r="A10" s="11" t="str">
        <f>IF(B10="","",Main!B$2)</f>
        <v/>
      </c>
      <c r="B10" s="3" t="str">
        <f>IF('Off Non-Road Equipment'!B11="","",'Off Non-Road Equipment'!B11)</f>
        <v/>
      </c>
      <c r="C10" s="3" t="str">
        <f>IF(B10="","",'Off Non-Road Equipment'!D11)</f>
        <v/>
      </c>
      <c r="D10" s="3" t="str">
        <f t="shared" si="0"/>
        <v/>
      </c>
      <c r="E10" s="3" t="str">
        <f>IF(B10="","",'Off Non-Road Equipment'!C11)</f>
        <v/>
      </c>
      <c r="F10" s="24" t="str">
        <f>IF('Off Non-Road Equipment'!Q11="","",'Off Non-Road Equipment'!Q11)</f>
        <v/>
      </c>
      <c r="G10" s="205" t="str">
        <f>IF('Off Non-Road Equipment'!R11="","",'Off Non-Road Equipment'!R11)</f>
        <v/>
      </c>
      <c r="H10" s="3" t="str">
        <f>IF('Off Non-Road Equipment'!S11="","",'Off Non-Road Equipment'!S11)</f>
        <v/>
      </c>
      <c r="I10" s="3" t="str">
        <f>IF('Off Non-Road Equipment'!K11="","",IF('Off Non-Road Equipment'!K11="Yes","Fuel Used","Brake HP"))</f>
        <v/>
      </c>
      <c r="J10" s="3" t="str">
        <f>IF('Off Non-Road Equipment'!L11="","",'Off Non-Road Equipment'!L11)</f>
        <v/>
      </c>
      <c r="K10" s="3" t="str">
        <f>IF('Off Non-Road Equipment'!O11="","",'Off Non-Road Equipment'!O11)</f>
        <v/>
      </c>
      <c r="L10" s="3" t="str">
        <f>IF('Off Non-Road Equipment'!N11="","",'Off Non-Road Equipment'!N11)</f>
        <v/>
      </c>
      <c r="M10" s="3" t="str">
        <f>IF('Off Non-Road Equipment'!E11="","",'Off Non-Road Equipment'!E11)</f>
        <v/>
      </c>
      <c r="N10" s="3" t="str">
        <f>IF('Off Non-Road Equipment'!P11="","",'Off Non-Road Equipment'!P11)</f>
        <v/>
      </c>
      <c r="O10" s="3" t="str">
        <f>IF('Off Non-Road Equipment'!G11="","",'Off Non-Road Equipment'!G11)</f>
        <v/>
      </c>
      <c r="P10" s="3" t="str">
        <f>IF('Off Non-Road Equipment'!I11="","",'Off Non-Road Equipment'!I11)</f>
        <v/>
      </c>
      <c r="Q10" s="24" t="str">
        <f>IF('Off Non-Road Equipment'!J11="","",'Off Non-Road Equipment'!J11)</f>
        <v/>
      </c>
    </row>
    <row r="11" spans="1:24" x14ac:dyDescent="0.3">
      <c r="A11" s="11" t="str">
        <f>IF(B11="","",Main!B$2)</f>
        <v/>
      </c>
      <c r="B11" s="3" t="str">
        <f>IF('Off Non-Road Equipment'!B12="","",'Off Non-Road Equipment'!B12)</f>
        <v/>
      </c>
      <c r="C11" s="3" t="str">
        <f>IF(B11="","",'Off Non-Road Equipment'!D12)</f>
        <v/>
      </c>
      <c r="D11" s="3" t="str">
        <f t="shared" si="0"/>
        <v/>
      </c>
      <c r="E11" s="3" t="str">
        <f>IF(B11="","",'Off Non-Road Equipment'!C12)</f>
        <v/>
      </c>
      <c r="F11" s="24" t="str">
        <f>IF('Off Non-Road Equipment'!Q12="","",'Off Non-Road Equipment'!Q12)</f>
        <v/>
      </c>
      <c r="G11" s="205" t="str">
        <f>IF('Off Non-Road Equipment'!R12="","",'Off Non-Road Equipment'!R12)</f>
        <v/>
      </c>
      <c r="H11" s="3" t="str">
        <f>IF('Off Non-Road Equipment'!S12="","",'Off Non-Road Equipment'!S12)</f>
        <v/>
      </c>
      <c r="I11" s="3" t="str">
        <f>IF('Off Non-Road Equipment'!K12="","",IF('Off Non-Road Equipment'!K12="Yes","Fuel Used","Brake HP"))</f>
        <v/>
      </c>
      <c r="J11" s="3" t="str">
        <f>IF('Off Non-Road Equipment'!L12="","",'Off Non-Road Equipment'!L12)</f>
        <v/>
      </c>
      <c r="K11" s="3" t="str">
        <f>IF('Off Non-Road Equipment'!O12="","",'Off Non-Road Equipment'!O12)</f>
        <v/>
      </c>
      <c r="L11" s="3" t="str">
        <f>IF('Off Non-Road Equipment'!N12="","",'Off Non-Road Equipment'!N12)</f>
        <v/>
      </c>
      <c r="M11" s="3" t="str">
        <f>IF('Off Non-Road Equipment'!E12="","",'Off Non-Road Equipment'!E12)</f>
        <v/>
      </c>
      <c r="N11" s="3" t="str">
        <f>IF('Off Non-Road Equipment'!P12="","",'Off Non-Road Equipment'!P12)</f>
        <v/>
      </c>
      <c r="O11" s="3" t="str">
        <f>IF('Off Non-Road Equipment'!G12="","",'Off Non-Road Equipment'!G12)</f>
        <v/>
      </c>
      <c r="P11" s="3" t="str">
        <f>IF('Off Non-Road Equipment'!I12="","",'Off Non-Road Equipment'!I12)</f>
        <v/>
      </c>
      <c r="Q11" s="24" t="str">
        <f>IF('Off Non-Road Equipment'!J12="","",'Off Non-Road Equipment'!J12)</f>
        <v/>
      </c>
    </row>
    <row r="12" spans="1:24" x14ac:dyDescent="0.3">
      <c r="A12" s="11" t="str">
        <f>IF(B12="","",Main!B$2)</f>
        <v/>
      </c>
      <c r="B12" s="3" t="str">
        <f>IF('Off Non-Road Equipment'!B13="","",'Off Non-Road Equipment'!B13)</f>
        <v/>
      </c>
      <c r="C12" s="3" t="str">
        <f>IF(B12="","",'Off Non-Road Equipment'!D13)</f>
        <v/>
      </c>
      <c r="D12" s="3" t="str">
        <f t="shared" si="0"/>
        <v/>
      </c>
      <c r="E12" s="3" t="str">
        <f>IF(B12="","",'Off Non-Road Equipment'!C13)</f>
        <v/>
      </c>
      <c r="F12" s="24" t="str">
        <f>IF('Off Non-Road Equipment'!Q13="","",'Off Non-Road Equipment'!Q13)</f>
        <v/>
      </c>
      <c r="G12" s="205" t="str">
        <f>IF('Off Non-Road Equipment'!R13="","",'Off Non-Road Equipment'!R13)</f>
        <v/>
      </c>
      <c r="H12" s="3" t="str">
        <f>IF('Off Non-Road Equipment'!S13="","",'Off Non-Road Equipment'!S13)</f>
        <v/>
      </c>
      <c r="I12" s="3" t="str">
        <f>IF('Off Non-Road Equipment'!K13="","",IF('Off Non-Road Equipment'!K13="Yes","Fuel Used","Brake HP"))</f>
        <v/>
      </c>
      <c r="J12" s="3" t="str">
        <f>IF('Off Non-Road Equipment'!L13="","",'Off Non-Road Equipment'!L13)</f>
        <v/>
      </c>
      <c r="K12" s="3" t="str">
        <f>IF('Off Non-Road Equipment'!O13="","",'Off Non-Road Equipment'!O13)</f>
        <v/>
      </c>
      <c r="L12" s="3" t="str">
        <f>IF('Off Non-Road Equipment'!N13="","",'Off Non-Road Equipment'!N13)</f>
        <v/>
      </c>
      <c r="M12" s="3" t="str">
        <f>IF('Off Non-Road Equipment'!E13="","",'Off Non-Road Equipment'!E13)</f>
        <v/>
      </c>
      <c r="N12" s="3" t="str">
        <f>IF('Off Non-Road Equipment'!P13="","",'Off Non-Road Equipment'!P13)</f>
        <v/>
      </c>
      <c r="O12" s="3" t="str">
        <f>IF('Off Non-Road Equipment'!G13="","",'Off Non-Road Equipment'!G13)</f>
        <v/>
      </c>
      <c r="P12" s="3" t="str">
        <f>IF('Off Non-Road Equipment'!I13="","",'Off Non-Road Equipment'!I13)</f>
        <v/>
      </c>
      <c r="Q12" s="24" t="str">
        <f>IF('Off Non-Road Equipment'!J13="","",'Off Non-Road Equipment'!J13)</f>
        <v/>
      </c>
    </row>
    <row r="13" spans="1:24" x14ac:dyDescent="0.3">
      <c r="A13" s="11" t="str">
        <f>IF(B13="","",Main!B$2)</f>
        <v/>
      </c>
      <c r="B13" s="3" t="str">
        <f>IF('Off Non-Road Equipment'!B14="","",'Off Non-Road Equipment'!B14)</f>
        <v/>
      </c>
      <c r="C13" s="3" t="str">
        <f>IF(B13="","",'Off Non-Road Equipment'!D14)</f>
        <v/>
      </c>
      <c r="D13" s="3" t="str">
        <f t="shared" si="0"/>
        <v/>
      </c>
      <c r="E13" s="3" t="str">
        <f>IF(B13="","",'Off Non-Road Equipment'!C14)</f>
        <v/>
      </c>
      <c r="F13" s="24" t="str">
        <f>IF('Off Non-Road Equipment'!Q14="","",'Off Non-Road Equipment'!Q14)</f>
        <v/>
      </c>
      <c r="G13" s="205" t="str">
        <f>IF('Off Non-Road Equipment'!R14="","",'Off Non-Road Equipment'!R14)</f>
        <v/>
      </c>
      <c r="H13" s="3" t="str">
        <f>IF('Off Non-Road Equipment'!S14="","",'Off Non-Road Equipment'!S14)</f>
        <v/>
      </c>
      <c r="I13" s="3" t="str">
        <f>IF('Off Non-Road Equipment'!K14="","",IF('Off Non-Road Equipment'!K14="Yes","Fuel Used","Brake HP"))</f>
        <v/>
      </c>
      <c r="J13" s="3" t="str">
        <f>IF('Off Non-Road Equipment'!L14="","",'Off Non-Road Equipment'!L14)</f>
        <v/>
      </c>
      <c r="K13" s="3" t="str">
        <f>IF('Off Non-Road Equipment'!O14="","",'Off Non-Road Equipment'!O14)</f>
        <v/>
      </c>
      <c r="L13" s="3" t="str">
        <f>IF('Off Non-Road Equipment'!N14="","",'Off Non-Road Equipment'!N14)</f>
        <v/>
      </c>
      <c r="M13" s="3" t="str">
        <f>IF('Off Non-Road Equipment'!E14="","",'Off Non-Road Equipment'!E14)</f>
        <v/>
      </c>
      <c r="N13" s="3" t="str">
        <f>IF('Off Non-Road Equipment'!P14="","",'Off Non-Road Equipment'!P14)</f>
        <v/>
      </c>
      <c r="O13" s="3" t="str">
        <f>IF('Off Non-Road Equipment'!G14="","",'Off Non-Road Equipment'!G14)</f>
        <v/>
      </c>
      <c r="P13" s="3" t="str">
        <f>IF('Off Non-Road Equipment'!I14="","",'Off Non-Road Equipment'!I14)</f>
        <v/>
      </c>
      <c r="Q13" s="24" t="str">
        <f>IF('Off Non-Road Equipment'!J14="","",'Off Non-Road Equipment'!J14)</f>
        <v/>
      </c>
    </row>
    <row r="14" spans="1:24" x14ac:dyDescent="0.3">
      <c r="A14" s="11" t="str">
        <f>IF(B14="","",Main!B$2)</f>
        <v/>
      </c>
      <c r="B14" s="3" t="str">
        <f>IF('Off Non-Road Equipment'!B15="","",'Off Non-Road Equipment'!B15)</f>
        <v/>
      </c>
      <c r="C14" s="3" t="str">
        <f>IF(B14="","",'Off Non-Road Equipment'!D15)</f>
        <v/>
      </c>
      <c r="D14" s="3" t="str">
        <f t="shared" si="0"/>
        <v/>
      </c>
      <c r="E14" s="3" t="str">
        <f>IF(B14="","",'Off Non-Road Equipment'!C15)</f>
        <v/>
      </c>
      <c r="F14" s="24" t="str">
        <f>IF('Off Non-Road Equipment'!Q15="","",'Off Non-Road Equipment'!Q15)</f>
        <v/>
      </c>
      <c r="G14" s="205" t="str">
        <f>IF('Off Non-Road Equipment'!R15="","",'Off Non-Road Equipment'!R15)</f>
        <v/>
      </c>
      <c r="H14" s="3" t="str">
        <f>IF('Off Non-Road Equipment'!S15="","",'Off Non-Road Equipment'!S15)</f>
        <v/>
      </c>
      <c r="I14" s="3" t="str">
        <f>IF('Off Non-Road Equipment'!K15="","",IF('Off Non-Road Equipment'!K15="Yes","Fuel Used","Brake HP"))</f>
        <v/>
      </c>
      <c r="J14" s="3" t="str">
        <f>IF('Off Non-Road Equipment'!L15="","",'Off Non-Road Equipment'!L15)</f>
        <v/>
      </c>
      <c r="K14" s="3" t="str">
        <f>IF('Off Non-Road Equipment'!O15="","",'Off Non-Road Equipment'!O15)</f>
        <v/>
      </c>
      <c r="L14" s="3" t="str">
        <f>IF('Off Non-Road Equipment'!N15="","",'Off Non-Road Equipment'!N15)</f>
        <v/>
      </c>
      <c r="M14" s="3" t="str">
        <f>IF('Off Non-Road Equipment'!E15="","",'Off Non-Road Equipment'!E15)</f>
        <v/>
      </c>
      <c r="N14" s="3" t="str">
        <f>IF('Off Non-Road Equipment'!P15="","",'Off Non-Road Equipment'!P15)</f>
        <v/>
      </c>
      <c r="O14" s="3" t="str">
        <f>IF('Off Non-Road Equipment'!G15="","",'Off Non-Road Equipment'!G15)</f>
        <v/>
      </c>
      <c r="P14" s="3" t="str">
        <f>IF('Off Non-Road Equipment'!I15="","",'Off Non-Road Equipment'!I15)</f>
        <v/>
      </c>
      <c r="Q14" s="24" t="str">
        <f>IF('Off Non-Road Equipment'!J15="","",'Off Non-Road Equipment'!J15)</f>
        <v/>
      </c>
    </row>
    <row r="15" spans="1:24" x14ac:dyDescent="0.3">
      <c r="A15" s="11" t="str">
        <f>IF(B15="","",Main!B$2)</f>
        <v/>
      </c>
      <c r="B15" s="3" t="str">
        <f>IF('Off Non-Road Equipment'!B16="","",'Off Non-Road Equipment'!B16)</f>
        <v/>
      </c>
      <c r="C15" s="3" t="str">
        <f>IF(B15="","",'Off Non-Road Equipment'!D16)</f>
        <v/>
      </c>
      <c r="D15" s="3" t="str">
        <f t="shared" si="0"/>
        <v/>
      </c>
      <c r="E15" s="3" t="str">
        <f>IF(B15="","",'Off Non-Road Equipment'!C16)</f>
        <v/>
      </c>
      <c r="F15" s="24" t="str">
        <f>IF('Off Non-Road Equipment'!Q16="","",'Off Non-Road Equipment'!Q16)</f>
        <v/>
      </c>
      <c r="G15" s="205" t="str">
        <f>IF('Off Non-Road Equipment'!R16="","",'Off Non-Road Equipment'!R16)</f>
        <v/>
      </c>
      <c r="H15" s="3" t="str">
        <f>IF('Off Non-Road Equipment'!S16="","",'Off Non-Road Equipment'!S16)</f>
        <v/>
      </c>
      <c r="I15" s="3" t="str">
        <f>IF('Off Non-Road Equipment'!K16="","",IF('Off Non-Road Equipment'!K16="Yes","Fuel Used","Brake HP"))</f>
        <v/>
      </c>
      <c r="J15" s="3" t="str">
        <f>IF('Off Non-Road Equipment'!L16="","",'Off Non-Road Equipment'!L16)</f>
        <v/>
      </c>
      <c r="K15" s="3" t="str">
        <f>IF('Off Non-Road Equipment'!O16="","",'Off Non-Road Equipment'!O16)</f>
        <v/>
      </c>
      <c r="L15" s="3" t="str">
        <f>IF('Off Non-Road Equipment'!N16="","",'Off Non-Road Equipment'!N16)</f>
        <v/>
      </c>
      <c r="M15" s="3" t="str">
        <f>IF('Off Non-Road Equipment'!E16="","",'Off Non-Road Equipment'!E16)</f>
        <v/>
      </c>
      <c r="N15" s="3" t="str">
        <f>IF('Off Non-Road Equipment'!P16="","",'Off Non-Road Equipment'!P16)</f>
        <v/>
      </c>
      <c r="O15" s="3" t="str">
        <f>IF('Off Non-Road Equipment'!G16="","",'Off Non-Road Equipment'!G16)</f>
        <v/>
      </c>
      <c r="P15" s="3" t="str">
        <f>IF('Off Non-Road Equipment'!I16="","",'Off Non-Road Equipment'!I16)</f>
        <v/>
      </c>
      <c r="Q15" s="24" t="str">
        <f>IF('Off Non-Road Equipment'!J16="","",'Off Non-Road Equipment'!J16)</f>
        <v/>
      </c>
    </row>
    <row r="16" spans="1:24" x14ac:dyDescent="0.3">
      <c r="A16" s="11" t="str">
        <f>IF(B16="","",Main!B$2)</f>
        <v/>
      </c>
      <c r="B16" s="3" t="str">
        <f>IF('Off Non-Road Equipment'!B17="","",'Off Non-Road Equipment'!B17)</f>
        <v/>
      </c>
      <c r="C16" s="3" t="str">
        <f>IF(B16="","",'Off Non-Road Equipment'!D17)</f>
        <v/>
      </c>
      <c r="D16" s="3" t="str">
        <f t="shared" si="0"/>
        <v/>
      </c>
      <c r="E16" s="3" t="str">
        <f>IF(B16="","",'Off Non-Road Equipment'!C17)</f>
        <v/>
      </c>
      <c r="F16" s="24" t="str">
        <f>IF('Off Non-Road Equipment'!Q17="","",'Off Non-Road Equipment'!Q17)</f>
        <v/>
      </c>
      <c r="G16" s="205" t="str">
        <f>IF('Off Non-Road Equipment'!R17="","",'Off Non-Road Equipment'!R17)</f>
        <v/>
      </c>
      <c r="H16" s="3" t="str">
        <f>IF('Off Non-Road Equipment'!S17="","",'Off Non-Road Equipment'!S17)</f>
        <v/>
      </c>
      <c r="I16" s="3" t="str">
        <f>IF('Off Non-Road Equipment'!K17="","",IF('Off Non-Road Equipment'!K17="Yes","Fuel Used","Brake HP"))</f>
        <v/>
      </c>
      <c r="J16" s="3" t="str">
        <f>IF('Off Non-Road Equipment'!L17="","",'Off Non-Road Equipment'!L17)</f>
        <v/>
      </c>
      <c r="K16" s="3" t="str">
        <f>IF('Off Non-Road Equipment'!O17="","",'Off Non-Road Equipment'!O17)</f>
        <v/>
      </c>
      <c r="L16" s="3" t="str">
        <f>IF('Off Non-Road Equipment'!N17="","",'Off Non-Road Equipment'!N17)</f>
        <v/>
      </c>
      <c r="M16" s="3" t="str">
        <f>IF('Off Non-Road Equipment'!E17="","",'Off Non-Road Equipment'!E17)</f>
        <v/>
      </c>
      <c r="N16" s="3" t="str">
        <f>IF('Off Non-Road Equipment'!P17="","",'Off Non-Road Equipment'!P17)</f>
        <v/>
      </c>
      <c r="O16" s="3" t="str">
        <f>IF('Off Non-Road Equipment'!G17="","",'Off Non-Road Equipment'!G17)</f>
        <v/>
      </c>
      <c r="P16" s="3" t="str">
        <f>IF('Off Non-Road Equipment'!I17="","",'Off Non-Road Equipment'!I17)</f>
        <v/>
      </c>
      <c r="Q16" s="24" t="str">
        <f>IF('Off Non-Road Equipment'!J17="","",'Off Non-Road Equipment'!J17)</f>
        <v/>
      </c>
    </row>
    <row r="17" spans="1:17" x14ac:dyDescent="0.3">
      <c r="A17" s="11" t="str">
        <f>IF(B17="","",Main!B$2)</f>
        <v/>
      </c>
      <c r="B17" s="3" t="str">
        <f>IF('Off Non-Road Equipment'!B18="","",'Off Non-Road Equipment'!B18)</f>
        <v/>
      </c>
      <c r="C17" s="3" t="str">
        <f>IF(B17="","",'Off Non-Road Equipment'!D18)</f>
        <v/>
      </c>
      <c r="D17" s="3" t="str">
        <f t="shared" si="0"/>
        <v/>
      </c>
      <c r="E17" s="3" t="str">
        <f>IF(B17="","",'Off Non-Road Equipment'!C18)</f>
        <v/>
      </c>
      <c r="F17" s="24" t="str">
        <f>IF('Off Non-Road Equipment'!Q18="","",'Off Non-Road Equipment'!Q18)</f>
        <v/>
      </c>
      <c r="G17" s="205" t="str">
        <f>IF('Off Non-Road Equipment'!R18="","",'Off Non-Road Equipment'!R18)</f>
        <v/>
      </c>
      <c r="H17" s="3" t="str">
        <f>IF('Off Non-Road Equipment'!S18="","",'Off Non-Road Equipment'!S18)</f>
        <v/>
      </c>
      <c r="I17" s="3" t="str">
        <f>IF('Off Non-Road Equipment'!K18="","",IF('Off Non-Road Equipment'!K18="Yes","Fuel Used","Brake HP"))</f>
        <v/>
      </c>
      <c r="J17" s="3" t="str">
        <f>IF('Off Non-Road Equipment'!L18="","",'Off Non-Road Equipment'!L18)</f>
        <v/>
      </c>
      <c r="K17" s="3" t="str">
        <f>IF('Off Non-Road Equipment'!O18="","",'Off Non-Road Equipment'!O18)</f>
        <v/>
      </c>
      <c r="L17" s="3" t="str">
        <f>IF('Off Non-Road Equipment'!N18="","",'Off Non-Road Equipment'!N18)</f>
        <v/>
      </c>
      <c r="M17" s="3" t="str">
        <f>IF('Off Non-Road Equipment'!E18="","",'Off Non-Road Equipment'!E18)</f>
        <v/>
      </c>
      <c r="N17" s="3" t="str">
        <f>IF('Off Non-Road Equipment'!P18="","",'Off Non-Road Equipment'!P18)</f>
        <v/>
      </c>
      <c r="O17" s="3" t="str">
        <f>IF('Off Non-Road Equipment'!G18="","",'Off Non-Road Equipment'!G18)</f>
        <v/>
      </c>
      <c r="P17" s="3" t="str">
        <f>IF('Off Non-Road Equipment'!I18="","",'Off Non-Road Equipment'!I18)</f>
        <v/>
      </c>
      <c r="Q17" s="24" t="str">
        <f>IF('Off Non-Road Equipment'!J18="","",'Off Non-Road Equipment'!J18)</f>
        <v/>
      </c>
    </row>
    <row r="18" spans="1:17" x14ac:dyDescent="0.3">
      <c r="A18" s="11" t="str">
        <f>IF(B18="","",Main!B$2)</f>
        <v/>
      </c>
      <c r="B18" s="3" t="str">
        <f>IF('Off Non-Road Equipment'!B19="","",'Off Non-Road Equipment'!B19)</f>
        <v/>
      </c>
      <c r="C18" s="3" t="str">
        <f>IF(B18="","",'Off Non-Road Equipment'!D19)</f>
        <v/>
      </c>
      <c r="D18" s="3" t="str">
        <f t="shared" si="0"/>
        <v/>
      </c>
      <c r="E18" s="3" t="str">
        <f>IF(B18="","",'Off Non-Road Equipment'!C19)</f>
        <v/>
      </c>
      <c r="F18" s="24" t="str">
        <f>IF('Off Non-Road Equipment'!Q19="","",'Off Non-Road Equipment'!Q19)</f>
        <v/>
      </c>
      <c r="G18" s="205" t="str">
        <f>IF('Off Non-Road Equipment'!R19="","",'Off Non-Road Equipment'!R19)</f>
        <v/>
      </c>
      <c r="H18" s="3" t="str">
        <f>IF('Off Non-Road Equipment'!S19="","",'Off Non-Road Equipment'!S19)</f>
        <v/>
      </c>
      <c r="I18" s="3" t="str">
        <f>IF('Off Non-Road Equipment'!K19="","",IF('Off Non-Road Equipment'!K19="Yes","Fuel Used","Brake HP"))</f>
        <v/>
      </c>
      <c r="J18" s="3" t="str">
        <f>IF('Off Non-Road Equipment'!L19="","",'Off Non-Road Equipment'!L19)</f>
        <v/>
      </c>
      <c r="K18" s="3" t="str">
        <f>IF('Off Non-Road Equipment'!O19="","",'Off Non-Road Equipment'!O19)</f>
        <v/>
      </c>
      <c r="L18" s="3" t="str">
        <f>IF('Off Non-Road Equipment'!N19="","",'Off Non-Road Equipment'!N19)</f>
        <v/>
      </c>
      <c r="M18" s="3" t="str">
        <f>IF('Off Non-Road Equipment'!E19="","",'Off Non-Road Equipment'!E19)</f>
        <v/>
      </c>
      <c r="N18" s="3" t="str">
        <f>IF('Off Non-Road Equipment'!P19="","",'Off Non-Road Equipment'!P19)</f>
        <v/>
      </c>
      <c r="O18" s="3" t="str">
        <f>IF('Off Non-Road Equipment'!G19="","",'Off Non-Road Equipment'!G19)</f>
        <v/>
      </c>
      <c r="P18" s="3" t="str">
        <f>IF('Off Non-Road Equipment'!I19="","",'Off Non-Road Equipment'!I19)</f>
        <v/>
      </c>
      <c r="Q18" s="24" t="str">
        <f>IF('Off Non-Road Equipment'!J19="","",'Off Non-Road Equipment'!J19)</f>
        <v/>
      </c>
    </row>
    <row r="19" spans="1:17" x14ac:dyDescent="0.3">
      <c r="A19" s="11" t="str">
        <f>IF(B19="","",Main!B$2)</f>
        <v/>
      </c>
      <c r="B19" s="3" t="str">
        <f>IF('Off Non-Road Equipment'!B20="","",'Off Non-Road Equipment'!B20)</f>
        <v/>
      </c>
      <c r="C19" s="3" t="str">
        <f>IF(B19="","",'Off Non-Road Equipment'!D20)</f>
        <v/>
      </c>
      <c r="D19" s="3" t="str">
        <f t="shared" si="0"/>
        <v/>
      </c>
      <c r="E19" s="3" t="str">
        <f>IF(B19="","",'Off Non-Road Equipment'!C20)</f>
        <v/>
      </c>
      <c r="F19" s="24" t="str">
        <f>IF('Off Non-Road Equipment'!Q20="","",'Off Non-Road Equipment'!Q20)</f>
        <v/>
      </c>
      <c r="G19" s="205" t="str">
        <f>IF('Off Non-Road Equipment'!R20="","",'Off Non-Road Equipment'!R20)</f>
        <v/>
      </c>
      <c r="H19" s="3" t="str">
        <f>IF('Off Non-Road Equipment'!S20="","",'Off Non-Road Equipment'!S20)</f>
        <v/>
      </c>
      <c r="I19" s="3" t="str">
        <f>IF('Off Non-Road Equipment'!K20="","",IF('Off Non-Road Equipment'!K20="Yes","Fuel Used","Brake HP"))</f>
        <v/>
      </c>
      <c r="J19" s="3" t="str">
        <f>IF('Off Non-Road Equipment'!L20="","",'Off Non-Road Equipment'!L20)</f>
        <v/>
      </c>
      <c r="K19" s="3" t="str">
        <f>IF('Off Non-Road Equipment'!O20="","",'Off Non-Road Equipment'!O20)</f>
        <v/>
      </c>
      <c r="L19" s="3" t="str">
        <f>IF('Off Non-Road Equipment'!N20="","",'Off Non-Road Equipment'!N20)</f>
        <v/>
      </c>
      <c r="M19" s="3" t="str">
        <f>IF('Off Non-Road Equipment'!E20="","",'Off Non-Road Equipment'!E20)</f>
        <v/>
      </c>
      <c r="N19" s="3" t="str">
        <f>IF('Off Non-Road Equipment'!P20="","",'Off Non-Road Equipment'!P20)</f>
        <v/>
      </c>
      <c r="O19" s="3" t="str">
        <f>IF('Off Non-Road Equipment'!G20="","",'Off Non-Road Equipment'!G20)</f>
        <v/>
      </c>
      <c r="P19" s="3" t="str">
        <f>IF('Off Non-Road Equipment'!I20="","",'Off Non-Road Equipment'!I20)</f>
        <v/>
      </c>
      <c r="Q19" s="24" t="str">
        <f>IF('Off Non-Road Equipment'!J20="","",'Off Non-Road Equipment'!J20)</f>
        <v/>
      </c>
    </row>
    <row r="20" spans="1:17" x14ac:dyDescent="0.3">
      <c r="A20" s="11" t="str">
        <f>IF(B20="","",Main!B$2)</f>
        <v/>
      </c>
      <c r="B20" s="3" t="str">
        <f>IF('Off Non-Road Equipment'!B21="","",'Off Non-Road Equipment'!B21)</f>
        <v/>
      </c>
      <c r="C20" s="3" t="str">
        <f>IF(B20="","",'Off Non-Road Equipment'!D21)</f>
        <v/>
      </c>
      <c r="D20" s="3" t="str">
        <f t="shared" si="0"/>
        <v/>
      </c>
      <c r="E20" s="3" t="str">
        <f>IF(B20="","",'Off Non-Road Equipment'!C21)</f>
        <v/>
      </c>
      <c r="F20" s="24" t="str">
        <f>IF('Off Non-Road Equipment'!Q21="","",'Off Non-Road Equipment'!Q21)</f>
        <v/>
      </c>
      <c r="G20" s="205" t="str">
        <f>IF('Off Non-Road Equipment'!R21="","",'Off Non-Road Equipment'!R21)</f>
        <v/>
      </c>
      <c r="H20" s="3" t="str">
        <f>IF('Off Non-Road Equipment'!S21="","",'Off Non-Road Equipment'!S21)</f>
        <v/>
      </c>
      <c r="I20" s="3" t="str">
        <f>IF('Off Non-Road Equipment'!K21="","",IF('Off Non-Road Equipment'!K21="Yes","Fuel Used","Brake HP"))</f>
        <v/>
      </c>
      <c r="J20" s="3" t="str">
        <f>IF('Off Non-Road Equipment'!L21="","",'Off Non-Road Equipment'!L21)</f>
        <v/>
      </c>
      <c r="K20" s="3" t="str">
        <f>IF('Off Non-Road Equipment'!O21="","",'Off Non-Road Equipment'!O21)</f>
        <v/>
      </c>
      <c r="L20" s="3" t="str">
        <f>IF('Off Non-Road Equipment'!N21="","",'Off Non-Road Equipment'!N21)</f>
        <v/>
      </c>
      <c r="M20" s="3" t="str">
        <f>IF('Off Non-Road Equipment'!E21="","",'Off Non-Road Equipment'!E21)</f>
        <v/>
      </c>
      <c r="N20" s="3" t="str">
        <f>IF('Off Non-Road Equipment'!P21="","",'Off Non-Road Equipment'!P21)</f>
        <v/>
      </c>
      <c r="O20" s="3" t="str">
        <f>IF('Off Non-Road Equipment'!G21="","",'Off Non-Road Equipment'!G21)</f>
        <v/>
      </c>
      <c r="P20" s="3" t="str">
        <f>IF('Off Non-Road Equipment'!I21="","",'Off Non-Road Equipment'!I21)</f>
        <v/>
      </c>
      <c r="Q20" s="24" t="str">
        <f>IF('Off Non-Road Equipment'!J21="","",'Off Non-Road Equipment'!J21)</f>
        <v/>
      </c>
    </row>
    <row r="21" spans="1:17" ht="15" thickBot="1" x14ac:dyDescent="0.35">
      <c r="A21" s="13" t="str">
        <f>IF(B21="","",Main!B$2)</f>
        <v/>
      </c>
      <c r="B21" s="27" t="str">
        <f>IF('Off Non-Road Equipment'!B22="","",'Off Non-Road Equipment'!B22)</f>
        <v/>
      </c>
      <c r="C21" s="27" t="str">
        <f>IF(B21="","",'Off Non-Road Equipment'!D22)</f>
        <v/>
      </c>
      <c r="D21" s="27" t="str">
        <f t="shared" si="0"/>
        <v/>
      </c>
      <c r="E21" s="27" t="str">
        <f>IF(B21="","",'Off Non-Road Equipment'!C22)</f>
        <v/>
      </c>
      <c r="F21" s="28" t="str">
        <f>IF('Off Non-Road Equipment'!Q22="","",'Off Non-Road Equipment'!Q22)</f>
        <v/>
      </c>
      <c r="G21" s="206" t="str">
        <f>IF('Off Non-Road Equipment'!R22="","",'Off Non-Road Equipment'!R22)</f>
        <v/>
      </c>
      <c r="H21" s="27" t="str">
        <f>IF('Off Non-Road Equipment'!S22="","",'Off Non-Road Equipment'!S22)</f>
        <v/>
      </c>
      <c r="I21" s="27" t="str">
        <f>IF('Off Non-Road Equipment'!K22="","",IF('Off Non-Road Equipment'!K22="Yes","Fuel Used","Brake HP"))</f>
        <v/>
      </c>
      <c r="J21" s="27" t="str">
        <f>IF('Off Non-Road Equipment'!L22="","",'Off Non-Road Equipment'!L22)</f>
        <v/>
      </c>
      <c r="K21" s="27" t="str">
        <f>IF('Off Non-Road Equipment'!O22="","",'Off Non-Road Equipment'!O22)</f>
        <v/>
      </c>
      <c r="L21" s="27" t="str">
        <f>IF('Off Non-Road Equipment'!N22="","",'Off Non-Road Equipment'!N22)</f>
        <v/>
      </c>
      <c r="M21" s="27" t="str">
        <f>IF('Off Non-Road Equipment'!E22="","",'Off Non-Road Equipment'!E22)</f>
        <v/>
      </c>
      <c r="N21" s="27" t="str">
        <f>IF('Off Non-Road Equipment'!P22="","",'Off Non-Road Equipment'!P22)</f>
        <v/>
      </c>
      <c r="O21" s="27" t="str">
        <f>IF('Off Non-Road Equipment'!G22="","",'Off Non-Road Equipment'!G22)</f>
        <v/>
      </c>
      <c r="P21" s="27" t="str">
        <f>IF('Off Non-Road Equipment'!I22="","",'Off Non-Road Equipment'!I22)</f>
        <v/>
      </c>
      <c r="Q21" s="28" t="str">
        <f>IF('Off Non-Road Equipment'!J22="","",'Off Non-Road Equipment'!J22)</f>
        <v/>
      </c>
    </row>
  </sheetData>
  <mergeCells count="2">
    <mergeCell ref="U1:X1"/>
    <mergeCell ref="U4:X4"/>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09C9B2-9DEF-4D82-A639-E0791C8AFB40}">
  <dimension ref="A1:U37"/>
  <sheetViews>
    <sheetView workbookViewId="0">
      <selection activeCell="R4" sqref="R4:U4"/>
    </sheetView>
  </sheetViews>
  <sheetFormatPr defaultRowHeight="14.4" x14ac:dyDescent="0.3"/>
  <cols>
    <col min="1" max="1" width="36.6640625" customWidth="1"/>
    <col min="2" max="2" width="12.5546875" bestFit="1" customWidth="1"/>
    <col min="3" max="3" width="13.44140625" bestFit="1" customWidth="1"/>
    <col min="4" max="4" width="16.109375" bestFit="1" customWidth="1"/>
    <col min="5" max="5" width="10.5546875" bestFit="1" customWidth="1"/>
    <col min="7" max="7" width="24.109375" bestFit="1" customWidth="1"/>
    <col min="8" max="8" width="18.88671875" bestFit="1" customWidth="1"/>
    <col min="9" max="9" width="9.5546875" bestFit="1" customWidth="1"/>
    <col min="10" max="10" width="16" bestFit="1" customWidth="1"/>
    <col min="20" max="20" width="13.6640625" bestFit="1" customWidth="1"/>
  </cols>
  <sheetData>
    <row r="1" spans="1:21" ht="15" thickBot="1" x14ac:dyDescent="0.35">
      <c r="A1" s="207" t="s">
        <v>356</v>
      </c>
      <c r="B1" s="207" t="s">
        <v>357</v>
      </c>
      <c r="C1" s="207" t="s">
        <v>346</v>
      </c>
      <c r="D1" s="207" t="s">
        <v>358</v>
      </c>
      <c r="E1" s="207" t="s">
        <v>359</v>
      </c>
      <c r="F1" s="207" t="s">
        <v>360</v>
      </c>
      <c r="G1" s="207" t="s">
        <v>361</v>
      </c>
      <c r="H1" s="207" t="s">
        <v>362</v>
      </c>
      <c r="I1" s="207" t="s">
        <v>363</v>
      </c>
      <c r="J1" s="207" t="s">
        <v>364</v>
      </c>
      <c r="K1" s="207" t="s">
        <v>30</v>
      </c>
      <c r="L1" s="207" t="s">
        <v>32</v>
      </c>
      <c r="P1" t="s">
        <v>355</v>
      </c>
      <c r="Q1" t="s">
        <v>338</v>
      </c>
      <c r="R1" s="323" t="s">
        <v>339</v>
      </c>
      <c r="S1" s="323"/>
      <c r="T1" s="323"/>
      <c r="U1" s="323"/>
    </row>
    <row r="2" spans="1:21" ht="15" thickBot="1" x14ac:dyDescent="0.35">
      <c r="A2" s="8" t="str">
        <f>IF(C2="","",Main!B$2)</f>
        <v/>
      </c>
      <c r="B2" s="33" t="str">
        <f t="shared" ref="B2:B10" si="0">IF(C2="","","Light Duty")</f>
        <v/>
      </c>
      <c r="C2" s="33" t="str">
        <f>IF(VMT!B3="Yes",VMT!A3,"")</f>
        <v/>
      </c>
      <c r="D2" s="33" t="str">
        <f>IF(C2="","",IF(VMT!F3="Yes","Actual","Estimate"))</f>
        <v/>
      </c>
      <c r="E2" s="33" t="str">
        <f>IF(VMT!G3="","",VMT!G3)</f>
        <v/>
      </c>
      <c r="F2" s="33" t="str">
        <f>IF(VMT!H3="","",VMT!H3)</f>
        <v/>
      </c>
      <c r="G2" s="33">
        <f>IF(F2=List!D$7,22.6,IF(F2=List!D$8,25,))</f>
        <v>0</v>
      </c>
      <c r="H2" s="33" t="str">
        <f>IF(VMT!J3="","",VMT!J3)</f>
        <v/>
      </c>
      <c r="I2" s="32" t="str">
        <f>IF(VMT!J3="","",IF(VMT!K3="",2500,VMT!K3))</f>
        <v/>
      </c>
      <c r="J2" s="33" t="str">
        <f>IF(VMT!C3="","",VMT!C3)</f>
        <v/>
      </c>
      <c r="K2" s="33" t="str">
        <f>IF(VMT!D3="","",VMT!D3)</f>
        <v/>
      </c>
      <c r="L2" s="34" t="str">
        <f>IF(VMT!E3="","",VMT!E3)</f>
        <v/>
      </c>
      <c r="P2" s="172">
        <f>Main!B9</f>
        <v>0</v>
      </c>
      <c r="Q2" s="173">
        <f>Main!B10</f>
        <v>0</v>
      </c>
      <c r="R2" s="204">
        <f>Main!B1</f>
        <v>0</v>
      </c>
      <c r="S2" s="173">
        <f>Main!B5</f>
        <v>0</v>
      </c>
      <c r="T2" s="192">
        <f>Main!B7</f>
        <v>0</v>
      </c>
      <c r="U2" s="174">
        <f>Main!B6</f>
        <v>0</v>
      </c>
    </row>
    <row r="3" spans="1:21" ht="15" thickBot="1" x14ac:dyDescent="0.35">
      <c r="A3" s="11" t="str">
        <f>IF(C3="","",Main!B$2)</f>
        <v/>
      </c>
      <c r="B3" s="3" t="str">
        <f t="shared" si="0"/>
        <v/>
      </c>
      <c r="C3" s="3" t="str">
        <f>IF(VMT!B4="Yes",VMT!A4,"")</f>
        <v/>
      </c>
      <c r="D3" s="3" t="str">
        <f>IF(C3="","",IF(VMT!F4="Yes","Actual","Estimate"))</f>
        <v/>
      </c>
      <c r="E3" s="3" t="str">
        <f>IF(VMT!G4="","",VMT!G4)</f>
        <v/>
      </c>
      <c r="F3" s="3" t="str">
        <f>IF(VMT!H4="","",VMT!H4)</f>
        <v/>
      </c>
      <c r="G3" s="3">
        <f>IF(F3=List!D$7,22.6,IF(F3=List!D$8,25,))</f>
        <v>0</v>
      </c>
      <c r="H3" s="3" t="str">
        <f>IF(VMT!J4="","",VMT!J4)</f>
        <v/>
      </c>
      <c r="I3" s="23" t="str">
        <f>IF(VMT!J4="","",IF(VMT!K4="",2500,VMT!K4))</f>
        <v/>
      </c>
      <c r="J3" s="3" t="str">
        <f>IF(VMT!C4="","",VMT!C4)</f>
        <v/>
      </c>
      <c r="K3" s="3" t="str">
        <f>IF(VMT!D4="","",VMT!D4)</f>
        <v/>
      </c>
      <c r="L3" s="24" t="str">
        <f>IF(VMT!E4="","",VMT!E4)</f>
        <v/>
      </c>
    </row>
    <row r="4" spans="1:21" ht="15" thickBot="1" x14ac:dyDescent="0.35">
      <c r="A4" s="11" t="str">
        <f>IF(C4="","",Main!B$2)</f>
        <v/>
      </c>
      <c r="B4" s="3" t="str">
        <f t="shared" si="0"/>
        <v/>
      </c>
      <c r="C4" s="3" t="str">
        <f>IF(VMT!B5="Yes",VMT!A5,"")</f>
        <v/>
      </c>
      <c r="D4" s="3" t="str">
        <f>IF(C4="","",IF(VMT!F5="Yes","Actual","Estimate"))</f>
        <v/>
      </c>
      <c r="E4" s="3" t="str">
        <f>IF(VMT!G5="","",VMT!G5)</f>
        <v/>
      </c>
      <c r="F4" s="3" t="str">
        <f>IF(VMT!H5="","",VMT!H5)</f>
        <v/>
      </c>
      <c r="G4" s="3">
        <f>IF(F4=List!D$7,22.6,IF(F4=List!D$8,25,))</f>
        <v>0</v>
      </c>
      <c r="H4" s="3" t="str">
        <f>IF(VMT!J5="","",VMT!J5)</f>
        <v/>
      </c>
      <c r="I4" s="23" t="str">
        <f>IF(VMT!J5="","",IF(VMT!K5="",2500,VMT!K5))</f>
        <v/>
      </c>
      <c r="J4" s="3" t="str">
        <f>IF(VMT!C5="","",VMT!C5)</f>
        <v/>
      </c>
      <c r="K4" s="3" t="str">
        <f>IF(VMT!D5="","",VMT!D5)</f>
        <v/>
      </c>
      <c r="L4" s="24" t="str">
        <f>IF(VMT!E5="","",VMT!E5)</f>
        <v/>
      </c>
      <c r="R4" s="320" t="str">
        <f>R2&amp;" - "&amp;S2&amp;" - "&amp;T2&amp;" - "&amp;U2</f>
        <v>0 - 0 - 0 - 0</v>
      </c>
      <c r="S4" s="321"/>
      <c r="T4" s="321"/>
      <c r="U4" s="322"/>
    </row>
    <row r="5" spans="1:21" x14ac:dyDescent="0.3">
      <c r="A5" s="11" t="str">
        <f>IF(C5="","",Main!B$2)</f>
        <v/>
      </c>
      <c r="B5" s="3" t="str">
        <f t="shared" si="0"/>
        <v/>
      </c>
      <c r="C5" s="3" t="str">
        <f>IF(VMT!B6="Yes",VMT!A6,"")</f>
        <v/>
      </c>
      <c r="D5" s="3" t="str">
        <f>IF(C5="","",IF(VMT!F6="Yes","Actual","Estimate"))</f>
        <v/>
      </c>
      <c r="E5" s="3" t="str">
        <f>IF(VMT!G6="","",VMT!G6)</f>
        <v/>
      </c>
      <c r="F5" s="3" t="str">
        <f>IF(VMT!H6="","",VMT!H6)</f>
        <v/>
      </c>
      <c r="G5" s="3">
        <f>IF(F5=List!D$7,22.6,IF(F5=List!D$8,25,))</f>
        <v>0</v>
      </c>
      <c r="H5" s="3" t="str">
        <f>IF(VMT!J6="","",VMT!J6)</f>
        <v/>
      </c>
      <c r="I5" s="23" t="str">
        <f>IF(VMT!J6="","",IF(VMT!K6="",2500,VMT!K6))</f>
        <v/>
      </c>
      <c r="J5" s="3" t="str">
        <f>IF(VMT!C6="","",VMT!C6)</f>
        <v/>
      </c>
      <c r="K5" s="3" t="str">
        <f>IF(VMT!D6="","",VMT!D6)</f>
        <v/>
      </c>
      <c r="L5" s="24" t="str">
        <f>IF(VMT!E6="","",VMT!E6)</f>
        <v/>
      </c>
    </row>
    <row r="6" spans="1:21" x14ac:dyDescent="0.3">
      <c r="A6" s="11" t="str">
        <f>IF(C6="","",Main!B$2)</f>
        <v/>
      </c>
      <c r="B6" s="3" t="str">
        <f t="shared" si="0"/>
        <v/>
      </c>
      <c r="C6" s="3" t="str">
        <f>IF(VMT!B7="Yes",VMT!A7,"")</f>
        <v/>
      </c>
      <c r="D6" s="3" t="str">
        <f>IF(C6="","",IF(VMT!F7="Yes","Actual","Estimate"))</f>
        <v/>
      </c>
      <c r="E6" s="3" t="str">
        <f>IF(VMT!G7="","",VMT!G7)</f>
        <v/>
      </c>
      <c r="F6" s="3" t="str">
        <f>IF(VMT!H7="","",VMT!H7)</f>
        <v/>
      </c>
      <c r="G6" s="3">
        <f>IF(F6=List!D$7,22.6,IF(F6=List!D$8,25,))</f>
        <v>0</v>
      </c>
      <c r="H6" s="3" t="str">
        <f>IF(VMT!J7="","",VMT!J7)</f>
        <v/>
      </c>
      <c r="I6" s="23" t="str">
        <f>IF(VMT!J7="","",IF(VMT!K7="",2500,VMT!K7))</f>
        <v/>
      </c>
      <c r="J6" s="3" t="str">
        <f>IF(VMT!C7="","",VMT!C7)</f>
        <v/>
      </c>
      <c r="K6" s="3" t="str">
        <f>IF(VMT!D7="","",VMT!D7)</f>
        <v/>
      </c>
      <c r="L6" s="24" t="str">
        <f>IF(VMT!E7="","",VMT!E7)</f>
        <v/>
      </c>
    </row>
    <row r="7" spans="1:21" x14ac:dyDescent="0.3">
      <c r="A7" s="11" t="str">
        <f>IF(C7="","",Main!B$2)</f>
        <v/>
      </c>
      <c r="B7" s="3" t="str">
        <f t="shared" si="0"/>
        <v/>
      </c>
      <c r="C7" s="3" t="str">
        <f>IF(VMT!B8="Yes",VMT!A8,"")</f>
        <v/>
      </c>
      <c r="D7" s="3" t="str">
        <f>IF(C7="","",IF(VMT!F8="Yes","Actual","Estimate"))</f>
        <v/>
      </c>
      <c r="E7" s="3" t="str">
        <f>IF(VMT!G8="","",VMT!G8)</f>
        <v/>
      </c>
      <c r="F7" s="3" t="str">
        <f>IF(VMT!H8="","",VMT!H8)</f>
        <v/>
      </c>
      <c r="G7" s="3">
        <f>IF(F7=List!D$7,22.6,IF(F7=List!D$8,25,))</f>
        <v>0</v>
      </c>
      <c r="H7" s="3" t="str">
        <f>IF(VMT!J8="","",VMT!J8)</f>
        <v/>
      </c>
      <c r="I7" s="23" t="str">
        <f>IF(VMT!J8="","",IF(VMT!K8="",2500,VMT!K8))</f>
        <v/>
      </c>
      <c r="J7" s="3" t="str">
        <f>IF(VMT!C8="","",VMT!C8)</f>
        <v/>
      </c>
      <c r="K7" s="3" t="str">
        <f>IF(VMT!D8="","",VMT!D8)</f>
        <v/>
      </c>
      <c r="L7" s="24" t="str">
        <f>IF(VMT!E8="","",VMT!E8)</f>
        <v/>
      </c>
    </row>
    <row r="8" spans="1:21" x14ac:dyDescent="0.3">
      <c r="A8" s="11" t="str">
        <f>IF(C8="","",Main!B$2)</f>
        <v/>
      </c>
      <c r="B8" s="3" t="str">
        <f t="shared" si="0"/>
        <v/>
      </c>
      <c r="C8" s="3" t="str">
        <f>IF(VMT!B9="Yes",VMT!A9,"")</f>
        <v/>
      </c>
      <c r="D8" s="3" t="str">
        <f>IF(C8="","",IF(VMT!F9="Yes","Actual","Estimate"))</f>
        <v/>
      </c>
      <c r="E8" s="3" t="str">
        <f>IF(VMT!G9="","",VMT!G9)</f>
        <v/>
      </c>
      <c r="F8" s="3" t="str">
        <f>IF(VMT!H9="","",VMT!H9)</f>
        <v/>
      </c>
      <c r="G8" s="3">
        <f>IF(F8=List!D$7,22.6,IF(F8=List!D$8,25,))</f>
        <v>0</v>
      </c>
      <c r="H8" s="3" t="str">
        <f>IF(VMT!J9="","",VMT!J9)</f>
        <v/>
      </c>
      <c r="I8" s="23" t="str">
        <f>IF(VMT!J9="","",IF(VMT!K9="",2500,VMT!K9))</f>
        <v/>
      </c>
      <c r="J8" s="3" t="str">
        <f>IF(VMT!C9="","",VMT!C9)</f>
        <v/>
      </c>
      <c r="K8" s="3" t="str">
        <f>IF(VMT!D9="","",VMT!D9)</f>
        <v/>
      </c>
      <c r="L8" s="24" t="str">
        <f>IF(VMT!E9="","",VMT!E9)</f>
        <v/>
      </c>
    </row>
    <row r="9" spans="1:21" x14ac:dyDescent="0.3">
      <c r="A9" s="11" t="str">
        <f>IF(C9="","",Main!B$2)</f>
        <v/>
      </c>
      <c r="B9" s="3" t="str">
        <f t="shared" si="0"/>
        <v/>
      </c>
      <c r="C9" s="3" t="str">
        <f>IF(VMT!B10="Yes",VMT!A10,"")</f>
        <v/>
      </c>
      <c r="D9" s="3" t="str">
        <f>IF(C9="","",IF(VMT!F10="Yes","Actual","Estimate"))</f>
        <v/>
      </c>
      <c r="E9" s="3" t="str">
        <f>IF(VMT!G10="","",VMT!G10)</f>
        <v/>
      </c>
      <c r="F9" s="3" t="str">
        <f>IF(VMT!H10="","",VMT!H10)</f>
        <v/>
      </c>
      <c r="G9" s="3">
        <f>IF(F9=List!D$7,22.6,IF(F9=List!D$8,25,))</f>
        <v>0</v>
      </c>
      <c r="H9" s="3" t="str">
        <f>IF(VMT!J10="","",VMT!J10)</f>
        <v/>
      </c>
      <c r="I9" s="23" t="str">
        <f>IF(VMT!J10="","",IF(VMT!K10="",2500,VMT!K10))</f>
        <v/>
      </c>
      <c r="J9" s="3" t="str">
        <f>IF(VMT!C10="","",VMT!C10)</f>
        <v/>
      </c>
      <c r="K9" s="3" t="str">
        <f>IF(VMT!D10="","",VMT!D10)</f>
        <v/>
      </c>
      <c r="L9" s="24" t="str">
        <f>IF(VMT!E10="","",VMT!E10)</f>
        <v/>
      </c>
    </row>
    <row r="10" spans="1:21" ht="15" thickBot="1" x14ac:dyDescent="0.35">
      <c r="A10" s="13" t="str">
        <f>IF(C10="","",Main!B$2)</f>
        <v/>
      </c>
      <c r="B10" s="27" t="str">
        <f t="shared" si="0"/>
        <v/>
      </c>
      <c r="C10" s="27" t="str">
        <f>IF(VMT!B11="Yes",VMT!A11,"")</f>
        <v/>
      </c>
      <c r="D10" s="27" t="str">
        <f>IF(C10="","",IF(VMT!F11="Yes","Actual","Estimate"))</f>
        <v/>
      </c>
      <c r="E10" s="27" t="str">
        <f>IF(VMT!G11="","",VMT!G11)</f>
        <v/>
      </c>
      <c r="F10" s="27" t="str">
        <f>IF(VMT!H11="","",VMT!H11)</f>
        <v/>
      </c>
      <c r="G10" s="27">
        <f>IF(F10=List!D$7,22.6,IF(F10=List!D$8,25,))</f>
        <v>0</v>
      </c>
      <c r="H10" s="27" t="str">
        <f>IF(VMT!J11="","",VMT!J11)</f>
        <v/>
      </c>
      <c r="I10" s="26" t="str">
        <f>IF(VMT!J11="","",IF(VMT!K11="",2500,VMT!K11))</f>
        <v/>
      </c>
      <c r="J10" s="27" t="str">
        <f>IF(VMT!C11="","",VMT!C11)</f>
        <v/>
      </c>
      <c r="K10" s="27" t="str">
        <f>IF(VMT!D11="","",VMT!D11)</f>
        <v/>
      </c>
      <c r="L10" s="28" t="str">
        <f>IF(VMT!E11="","",VMT!E11)</f>
        <v/>
      </c>
    </row>
    <row r="12" spans="1:21" ht="15" thickBot="1" x14ac:dyDescent="0.35">
      <c r="A12" s="207" t="s">
        <v>356</v>
      </c>
      <c r="B12" s="207" t="s">
        <v>357</v>
      </c>
      <c r="C12" s="207" t="s">
        <v>346</v>
      </c>
      <c r="D12" s="207" t="s">
        <v>358</v>
      </c>
      <c r="E12" s="207" t="s">
        <v>365</v>
      </c>
      <c r="F12" s="207" t="s">
        <v>366</v>
      </c>
      <c r="G12" s="207" t="s">
        <v>367</v>
      </c>
      <c r="H12" s="207" t="s">
        <v>368</v>
      </c>
      <c r="I12" s="207"/>
    </row>
    <row r="13" spans="1:21" x14ac:dyDescent="0.3">
      <c r="A13" s="8" t="str">
        <f>IF(B13="","",Main!B$2)</f>
        <v/>
      </c>
      <c r="B13" s="33" t="str">
        <f>IF(VMT!A15="","",'On Road Fleet'!B3)</f>
        <v/>
      </c>
      <c r="C13" s="33" t="str">
        <f>IF(B13="","","Route Optim")</f>
        <v/>
      </c>
      <c r="D13" s="33" t="str">
        <f>IF(C13="","",IF(VMT!F15="Yes","Actual","Estimate"))</f>
        <v/>
      </c>
      <c r="E13" s="33" t="str">
        <f>IF(B13="","",'On Road Fleet'!C3)</f>
        <v/>
      </c>
      <c r="F13" s="33" t="str">
        <f>IF(E13="","","Look it up")</f>
        <v/>
      </c>
      <c r="G13" s="33" t="str">
        <f>IF(B13="","",'On Road Fleet'!E3)</f>
        <v/>
      </c>
      <c r="H13" s="33" t="str">
        <f>IF(D13="","",IF(D13="Estimate",VMT!E15*VMT!F15,VMT!C15))</f>
        <v/>
      </c>
      <c r="I13" s="34" t="str">
        <f>IF(VMT!B15="","",IF(VMT!B15="Yes","Fuel","Miles"))</f>
        <v/>
      </c>
    </row>
    <row r="14" spans="1:21" x14ac:dyDescent="0.3">
      <c r="A14" s="11" t="str">
        <f>IF(B14="","",Main!B$2)</f>
        <v/>
      </c>
      <c r="B14" s="3" t="str">
        <f>IF(VMT!A16="","",'On Road Fleet'!B4)</f>
        <v/>
      </c>
      <c r="C14" s="3" t="str">
        <f t="shared" ref="C14:C37" si="1">IF(B14="","","Route Optim")</f>
        <v/>
      </c>
      <c r="D14" s="3" t="str">
        <f>IF(C14="","",IF(VMT!F16="Yes","Actual","Estimate"))</f>
        <v/>
      </c>
      <c r="E14" s="3" t="str">
        <f>IF(B14="","",'On Road Fleet'!C4)</f>
        <v/>
      </c>
      <c r="F14" s="3" t="str">
        <f t="shared" ref="F14:F37" si="2">IF(E14="","","Look it up")</f>
        <v/>
      </c>
      <c r="G14" s="3" t="str">
        <f>IF(B14="","",'On Road Fleet'!E4)</f>
        <v/>
      </c>
      <c r="H14" s="3" t="str">
        <f>IF(D14="","",IF(D14="Estimate",VMT!E16*VMT!F16,VMT!C16))</f>
        <v/>
      </c>
      <c r="I14" s="24" t="str">
        <f>IF(VMT!B16="","",IF(VMT!B16="Yes","Fuel","Miles"))</f>
        <v/>
      </c>
    </row>
    <row r="15" spans="1:21" x14ac:dyDescent="0.3">
      <c r="A15" s="11" t="str">
        <f>IF(B15="","",Main!B$2)</f>
        <v/>
      </c>
      <c r="B15" s="3" t="str">
        <f>IF(VMT!A17="","",'On Road Fleet'!B5)</f>
        <v/>
      </c>
      <c r="C15" s="3" t="str">
        <f t="shared" si="1"/>
        <v/>
      </c>
      <c r="D15" s="3" t="str">
        <f>IF(C15="","",IF(VMT!F17="Yes","Actual","Estimate"))</f>
        <v/>
      </c>
      <c r="E15" s="3" t="str">
        <f>IF(B15="","",'On Road Fleet'!C5)</f>
        <v/>
      </c>
      <c r="F15" s="3" t="str">
        <f t="shared" si="2"/>
        <v/>
      </c>
      <c r="G15" s="3" t="str">
        <f>IF(B15="","",'On Road Fleet'!E5)</f>
        <v/>
      </c>
      <c r="H15" s="3" t="str">
        <f>IF(D15="","",IF(D15="Estimate",VMT!E17*VMT!F17,VMT!C17))</f>
        <v/>
      </c>
      <c r="I15" s="24" t="str">
        <f>IF(VMT!B17="","",IF(VMT!B17="Yes","Fuel","Miles"))</f>
        <v/>
      </c>
    </row>
    <row r="16" spans="1:21" x14ac:dyDescent="0.3">
      <c r="A16" s="11" t="str">
        <f>IF(B16="","",Main!B$2)</f>
        <v/>
      </c>
      <c r="B16" s="3" t="str">
        <f>IF(VMT!A18="","",'On Road Fleet'!B6)</f>
        <v/>
      </c>
      <c r="C16" s="3" t="str">
        <f t="shared" si="1"/>
        <v/>
      </c>
      <c r="D16" s="3" t="str">
        <f>IF(C16="","",IF(VMT!F18="Yes","Actual","Estimate"))</f>
        <v/>
      </c>
      <c r="E16" s="3" t="str">
        <f>IF(B16="","",'On Road Fleet'!C6)</f>
        <v/>
      </c>
      <c r="F16" s="3" t="str">
        <f t="shared" si="2"/>
        <v/>
      </c>
      <c r="G16" s="3" t="str">
        <f>IF(B16="","",'On Road Fleet'!E6)</f>
        <v/>
      </c>
      <c r="H16" s="3" t="str">
        <f>IF(D16="","",IF(D16="Estimate",VMT!E18*VMT!F18,VMT!C18))</f>
        <v/>
      </c>
      <c r="I16" s="24" t="str">
        <f>IF(VMT!B18="","",IF(VMT!B18="Yes","Fuel","Miles"))</f>
        <v/>
      </c>
    </row>
    <row r="17" spans="1:9" x14ac:dyDescent="0.3">
      <c r="A17" s="11" t="str">
        <f>IF(B17="","",Main!B$2)</f>
        <v/>
      </c>
      <c r="B17" s="3" t="str">
        <f>IF(VMT!A19="","",'On Road Fleet'!B7)</f>
        <v/>
      </c>
      <c r="C17" s="3" t="str">
        <f t="shared" si="1"/>
        <v/>
      </c>
      <c r="D17" s="3" t="str">
        <f>IF(C17="","",IF(VMT!F19="Yes","Actual","Estimate"))</f>
        <v/>
      </c>
      <c r="E17" s="3" t="str">
        <f>IF(B17="","",'On Road Fleet'!C7)</f>
        <v/>
      </c>
      <c r="F17" s="3" t="str">
        <f t="shared" si="2"/>
        <v/>
      </c>
      <c r="G17" s="3" t="str">
        <f>IF(B17="","",'On Road Fleet'!E7)</f>
        <v/>
      </c>
      <c r="H17" s="3" t="str">
        <f>IF(D17="","",IF(D17="Estimate",VMT!E19*VMT!F19,VMT!C19))</f>
        <v/>
      </c>
      <c r="I17" s="24" t="str">
        <f>IF(VMT!B19="","",IF(VMT!B19="Yes","Fuel","Miles"))</f>
        <v/>
      </c>
    </row>
    <row r="18" spans="1:9" x14ac:dyDescent="0.3">
      <c r="A18" s="11" t="str">
        <f>IF(B18="","",Main!B$2)</f>
        <v/>
      </c>
      <c r="B18" s="3" t="str">
        <f>IF(VMT!A20="","",'On Road Fleet'!B8)</f>
        <v/>
      </c>
      <c r="C18" s="3" t="str">
        <f t="shared" si="1"/>
        <v/>
      </c>
      <c r="D18" s="3" t="str">
        <f>IF(C18="","",IF(VMT!F20="Yes","Actual","Estimate"))</f>
        <v/>
      </c>
      <c r="E18" s="3" t="str">
        <f>IF(B18="","",'On Road Fleet'!C8)</f>
        <v/>
      </c>
      <c r="F18" s="3" t="str">
        <f t="shared" si="2"/>
        <v/>
      </c>
      <c r="G18" s="3" t="str">
        <f>IF(B18="","",'On Road Fleet'!E8)</f>
        <v/>
      </c>
      <c r="H18" s="3" t="str">
        <f>IF(D18="","",IF(D18="Estimate",VMT!E20*VMT!F20,VMT!C20))</f>
        <v/>
      </c>
      <c r="I18" s="24" t="str">
        <f>IF(VMT!B20="","",IF(VMT!B20="Yes","Fuel","Miles"))</f>
        <v/>
      </c>
    </row>
    <row r="19" spans="1:9" x14ac:dyDescent="0.3">
      <c r="A19" s="11" t="str">
        <f>IF(B19="","",Main!B$2)</f>
        <v/>
      </c>
      <c r="B19" s="3" t="str">
        <f>IF(VMT!A21="","",'On Road Fleet'!B9)</f>
        <v/>
      </c>
      <c r="C19" s="3" t="str">
        <f t="shared" si="1"/>
        <v/>
      </c>
      <c r="D19" s="3" t="str">
        <f>IF(C19="","",IF(VMT!F21="Yes","Actual","Estimate"))</f>
        <v/>
      </c>
      <c r="E19" s="3" t="str">
        <f>IF(B19="","",'On Road Fleet'!C9)</f>
        <v/>
      </c>
      <c r="F19" s="3" t="str">
        <f t="shared" si="2"/>
        <v/>
      </c>
      <c r="G19" s="3" t="str">
        <f>IF(B19="","",'On Road Fleet'!E9)</f>
        <v/>
      </c>
      <c r="H19" s="3" t="str">
        <f>IF(D19="","",IF(D19="Estimate",VMT!E21*VMT!F21,VMT!C21))</f>
        <v/>
      </c>
      <c r="I19" s="24" t="str">
        <f>IF(VMT!B21="","",IF(VMT!B21="Yes","Fuel","Miles"))</f>
        <v/>
      </c>
    </row>
    <row r="20" spans="1:9" x14ac:dyDescent="0.3">
      <c r="A20" s="11" t="str">
        <f>IF(B20="","",Main!B$2)</f>
        <v/>
      </c>
      <c r="B20" s="3" t="str">
        <f>IF(VMT!A22="","",'On Road Fleet'!B10)</f>
        <v/>
      </c>
      <c r="C20" s="3" t="str">
        <f t="shared" si="1"/>
        <v/>
      </c>
      <c r="D20" s="3" t="str">
        <f>IF(C20="","",IF(VMT!F22="Yes","Actual","Estimate"))</f>
        <v/>
      </c>
      <c r="E20" s="3" t="str">
        <f>IF(B20="","",'On Road Fleet'!C10)</f>
        <v/>
      </c>
      <c r="F20" s="3" t="str">
        <f t="shared" si="2"/>
        <v/>
      </c>
      <c r="G20" s="3" t="str">
        <f>IF(B20="","",'On Road Fleet'!E10)</f>
        <v/>
      </c>
      <c r="H20" s="3" t="str">
        <f>IF(D20="","",IF(D20="Estimate",VMT!E22*VMT!F22,VMT!C22))</f>
        <v/>
      </c>
      <c r="I20" s="24" t="str">
        <f>IF(VMT!B22="","",IF(VMT!B22="Yes","Fuel","Miles"))</f>
        <v/>
      </c>
    </row>
    <row r="21" spans="1:9" x14ac:dyDescent="0.3">
      <c r="A21" s="11" t="str">
        <f>IF(B21="","",Main!B$2)</f>
        <v/>
      </c>
      <c r="B21" s="3" t="str">
        <f>IF(VMT!A23="","",'On Road Fleet'!B11)</f>
        <v/>
      </c>
      <c r="C21" s="3" t="str">
        <f t="shared" si="1"/>
        <v/>
      </c>
      <c r="D21" s="3" t="str">
        <f>IF(C21="","",IF(VMT!F23="Yes","Actual","Estimate"))</f>
        <v/>
      </c>
      <c r="E21" s="3" t="str">
        <f>IF(B21="","",'On Road Fleet'!C11)</f>
        <v/>
      </c>
      <c r="F21" s="3" t="str">
        <f t="shared" si="2"/>
        <v/>
      </c>
      <c r="G21" s="3" t="str">
        <f>IF(B21="","",'On Road Fleet'!E11)</f>
        <v/>
      </c>
      <c r="H21" s="3" t="str">
        <f>IF(D21="","",IF(D21="Estimate",VMT!E23*VMT!F23,VMT!C23))</f>
        <v/>
      </c>
      <c r="I21" s="24" t="str">
        <f>IF(VMT!B23="","",IF(VMT!B23="Yes","Fuel","Miles"))</f>
        <v/>
      </c>
    </row>
    <row r="22" spans="1:9" x14ac:dyDescent="0.3">
      <c r="A22" s="11" t="str">
        <f>IF(B22="","",Main!B$2)</f>
        <v/>
      </c>
      <c r="B22" s="3" t="str">
        <f>IF(VMT!A24="","",'On Road Fleet'!B12)</f>
        <v/>
      </c>
      <c r="C22" s="3" t="str">
        <f t="shared" si="1"/>
        <v/>
      </c>
      <c r="D22" s="3" t="str">
        <f>IF(C22="","",IF(VMT!F24="Yes","Actual","Estimate"))</f>
        <v/>
      </c>
      <c r="E22" s="3" t="str">
        <f>IF(B22="","",'On Road Fleet'!C12)</f>
        <v/>
      </c>
      <c r="F22" s="3" t="str">
        <f t="shared" si="2"/>
        <v/>
      </c>
      <c r="G22" s="3" t="str">
        <f>IF(B22="","",'On Road Fleet'!E12)</f>
        <v/>
      </c>
      <c r="H22" s="3" t="str">
        <f>IF(D22="","",IF(D22="Estimate",VMT!E24*VMT!F24,VMT!C24))</f>
        <v/>
      </c>
      <c r="I22" s="24" t="str">
        <f>IF(VMT!B24="","",IF(VMT!B24="Yes","Fuel","Miles"))</f>
        <v/>
      </c>
    </row>
    <row r="23" spans="1:9" x14ac:dyDescent="0.3">
      <c r="A23" s="11" t="str">
        <f>IF(B23="","",Main!B$2)</f>
        <v/>
      </c>
      <c r="B23" s="3" t="str">
        <f>IF(VMT!A25="","",'On Road Fleet'!B13)</f>
        <v/>
      </c>
      <c r="C23" s="3" t="str">
        <f t="shared" si="1"/>
        <v/>
      </c>
      <c r="D23" s="3" t="str">
        <f>IF(C23="","",IF(VMT!F25="Yes","Actual","Estimate"))</f>
        <v/>
      </c>
      <c r="E23" s="3" t="str">
        <f>IF(B23="","",'On Road Fleet'!C13)</f>
        <v/>
      </c>
      <c r="F23" s="3" t="str">
        <f t="shared" si="2"/>
        <v/>
      </c>
      <c r="G23" s="3" t="str">
        <f>IF(B23="","",'On Road Fleet'!E13)</f>
        <v/>
      </c>
      <c r="H23" s="3" t="str">
        <f>IF(D23="","",IF(D23="Estimate",VMT!E25*VMT!F25,VMT!C25))</f>
        <v/>
      </c>
      <c r="I23" s="24" t="str">
        <f>IF(VMT!B25="","",IF(VMT!B25="Yes","Fuel","Miles"))</f>
        <v/>
      </c>
    </row>
    <row r="24" spans="1:9" x14ac:dyDescent="0.3">
      <c r="A24" s="11" t="str">
        <f>IF(B24="","",Main!B$2)</f>
        <v/>
      </c>
      <c r="B24" s="3" t="str">
        <f>IF(VMT!A26="","",'On Road Fleet'!B14)</f>
        <v/>
      </c>
      <c r="C24" s="3" t="str">
        <f t="shared" si="1"/>
        <v/>
      </c>
      <c r="D24" s="3" t="str">
        <f>IF(C24="","",IF(VMT!F26="Yes","Actual","Estimate"))</f>
        <v/>
      </c>
      <c r="E24" s="3" t="str">
        <f>IF(B24="","",'On Road Fleet'!C14)</f>
        <v/>
      </c>
      <c r="F24" s="3" t="str">
        <f t="shared" si="2"/>
        <v/>
      </c>
      <c r="G24" s="3" t="str">
        <f>IF(B24="","",'On Road Fleet'!E14)</f>
        <v/>
      </c>
      <c r="H24" s="3" t="str">
        <f>IF(D24="","",IF(D24="Estimate",VMT!E26*VMT!F26,VMT!C26))</f>
        <v/>
      </c>
      <c r="I24" s="24" t="str">
        <f>IF(VMT!B26="","",IF(VMT!B26="Yes","Fuel","Miles"))</f>
        <v/>
      </c>
    </row>
    <row r="25" spans="1:9" x14ac:dyDescent="0.3">
      <c r="A25" s="11" t="str">
        <f>IF(B25="","",Main!B$2)</f>
        <v/>
      </c>
      <c r="B25" s="3" t="str">
        <f>IF(VMT!A27="","",'On Road Fleet'!B15)</f>
        <v/>
      </c>
      <c r="C25" s="3" t="str">
        <f t="shared" si="1"/>
        <v/>
      </c>
      <c r="D25" s="3" t="str">
        <f>IF(C25="","",IF(VMT!F27="Yes","Actual","Estimate"))</f>
        <v/>
      </c>
      <c r="E25" s="3" t="str">
        <f>IF(B25="","",'On Road Fleet'!C15)</f>
        <v/>
      </c>
      <c r="F25" s="3" t="str">
        <f t="shared" si="2"/>
        <v/>
      </c>
      <c r="G25" s="3" t="str">
        <f>IF(B25="","",'On Road Fleet'!E15)</f>
        <v/>
      </c>
      <c r="H25" s="3" t="str">
        <f>IF(D25="","",IF(D25="Estimate",VMT!E27*VMT!F27,VMT!C27))</f>
        <v/>
      </c>
      <c r="I25" s="24" t="str">
        <f>IF(VMT!B27="","",IF(VMT!B27="Yes","Fuel","Miles"))</f>
        <v/>
      </c>
    </row>
    <row r="26" spans="1:9" x14ac:dyDescent="0.3">
      <c r="A26" s="11" t="str">
        <f>IF(B26="","",Main!B$2)</f>
        <v/>
      </c>
      <c r="B26" s="3" t="str">
        <f>IF(VMT!A28="","",'On Road Fleet'!B16)</f>
        <v/>
      </c>
      <c r="C26" s="3" t="str">
        <f t="shared" si="1"/>
        <v/>
      </c>
      <c r="D26" s="3" t="str">
        <f>IF(C26="","",IF(VMT!F28="Yes","Actual","Estimate"))</f>
        <v/>
      </c>
      <c r="E26" s="3" t="str">
        <f>IF(B26="","",'On Road Fleet'!C16)</f>
        <v/>
      </c>
      <c r="F26" s="3" t="str">
        <f t="shared" si="2"/>
        <v/>
      </c>
      <c r="G26" s="3" t="str">
        <f>IF(B26="","",'On Road Fleet'!E16)</f>
        <v/>
      </c>
      <c r="H26" s="3" t="str">
        <f>IF(D26="","",IF(D26="Estimate",VMT!E28*VMT!F28,VMT!C28))</f>
        <v/>
      </c>
      <c r="I26" s="24" t="str">
        <f>IF(VMT!B28="","",IF(VMT!B28="Yes","Fuel","Miles"))</f>
        <v/>
      </c>
    </row>
    <row r="27" spans="1:9" x14ac:dyDescent="0.3">
      <c r="A27" s="11" t="str">
        <f>IF(B27="","",Main!B$2)</f>
        <v/>
      </c>
      <c r="B27" s="3" t="str">
        <f>IF(VMT!A29="","",'On Road Fleet'!B17)</f>
        <v/>
      </c>
      <c r="C27" s="3" t="str">
        <f t="shared" si="1"/>
        <v/>
      </c>
      <c r="D27" s="3" t="str">
        <f>IF(C27="","",IF(VMT!F29="Yes","Actual","Estimate"))</f>
        <v/>
      </c>
      <c r="E27" s="3" t="str">
        <f>IF(B27="","",'On Road Fleet'!C17)</f>
        <v/>
      </c>
      <c r="F27" s="3" t="str">
        <f t="shared" si="2"/>
        <v/>
      </c>
      <c r="G27" s="3" t="str">
        <f>IF(B27="","",'On Road Fleet'!E17)</f>
        <v/>
      </c>
      <c r="H27" s="3" t="str">
        <f>IF(D27="","",IF(D27="Estimate",VMT!E29*VMT!F29,VMT!C29))</f>
        <v/>
      </c>
      <c r="I27" s="24" t="str">
        <f>IF(VMT!B29="","",IF(VMT!B29="Yes","Fuel","Miles"))</f>
        <v/>
      </c>
    </row>
    <row r="28" spans="1:9" x14ac:dyDescent="0.3">
      <c r="A28" s="11" t="str">
        <f>IF(B28="","",Main!B$2)</f>
        <v/>
      </c>
      <c r="B28" s="3" t="str">
        <f>IF(VMT!A30="","",'On Road Fleet'!B18)</f>
        <v/>
      </c>
      <c r="C28" s="3" t="str">
        <f t="shared" si="1"/>
        <v/>
      </c>
      <c r="D28" s="3" t="str">
        <f>IF(C28="","",IF(VMT!F30="Yes","Actual","Estimate"))</f>
        <v/>
      </c>
      <c r="E28" s="3" t="str">
        <f>IF(B28="","",'On Road Fleet'!C18)</f>
        <v/>
      </c>
      <c r="F28" s="3" t="str">
        <f t="shared" si="2"/>
        <v/>
      </c>
      <c r="G28" s="3" t="str">
        <f>IF(B28="","",'On Road Fleet'!E18)</f>
        <v/>
      </c>
      <c r="H28" s="3" t="str">
        <f>IF(D28="","",IF(D28="Estimate",VMT!E30*VMT!F30,VMT!C30))</f>
        <v/>
      </c>
      <c r="I28" s="24" t="str">
        <f>IF(VMT!B30="","",IF(VMT!B30="Yes","Fuel","Miles"))</f>
        <v/>
      </c>
    </row>
    <row r="29" spans="1:9" x14ac:dyDescent="0.3">
      <c r="A29" s="11" t="str">
        <f>IF(B29="","",Main!B$2)</f>
        <v/>
      </c>
      <c r="B29" s="3" t="str">
        <f>IF(VMT!A31="","",'On Road Fleet'!B19)</f>
        <v/>
      </c>
      <c r="C29" s="3" t="str">
        <f t="shared" si="1"/>
        <v/>
      </c>
      <c r="D29" s="3" t="str">
        <f>IF(C29="","",IF(VMT!F31="Yes","Actual","Estimate"))</f>
        <v/>
      </c>
      <c r="E29" s="3" t="str">
        <f>IF(B29="","",'On Road Fleet'!C19)</f>
        <v/>
      </c>
      <c r="F29" s="3" t="str">
        <f t="shared" si="2"/>
        <v/>
      </c>
      <c r="G29" s="3" t="str">
        <f>IF(B29="","",'On Road Fleet'!E19)</f>
        <v/>
      </c>
      <c r="H29" s="3" t="str">
        <f>IF(D29="","",IF(D29="Estimate",VMT!E31*VMT!F31,VMT!C31))</f>
        <v/>
      </c>
      <c r="I29" s="24" t="str">
        <f>IF(VMT!B31="","",IF(VMT!B31="Yes","Fuel","Miles"))</f>
        <v/>
      </c>
    </row>
    <row r="30" spans="1:9" x14ac:dyDescent="0.3">
      <c r="A30" s="11" t="str">
        <f>IF(B30="","",Main!B$2)</f>
        <v/>
      </c>
      <c r="B30" s="3" t="str">
        <f>IF(VMT!A32="","",'On Road Fleet'!B20)</f>
        <v/>
      </c>
      <c r="C30" s="3" t="str">
        <f t="shared" si="1"/>
        <v/>
      </c>
      <c r="D30" s="3" t="str">
        <f>IF(C30="","",IF(VMT!F32="Yes","Actual","Estimate"))</f>
        <v/>
      </c>
      <c r="E30" s="3" t="str">
        <f>IF(B30="","",'On Road Fleet'!C20)</f>
        <v/>
      </c>
      <c r="F30" s="3" t="str">
        <f t="shared" si="2"/>
        <v/>
      </c>
      <c r="G30" s="3" t="str">
        <f>IF(B30="","",'On Road Fleet'!E20)</f>
        <v/>
      </c>
      <c r="H30" s="3" t="str">
        <f>IF(D30="","",IF(D30="Estimate",VMT!E32*VMT!F32,VMT!C32))</f>
        <v/>
      </c>
      <c r="I30" s="24" t="str">
        <f>IF(VMT!B32="","",IF(VMT!B32="Yes","Fuel","Miles"))</f>
        <v/>
      </c>
    </row>
    <row r="31" spans="1:9" x14ac:dyDescent="0.3">
      <c r="A31" s="11" t="str">
        <f>IF(B31="","",Main!B$2)</f>
        <v/>
      </c>
      <c r="B31" s="3" t="str">
        <f>IF(VMT!A33="","",'On Road Fleet'!B21)</f>
        <v/>
      </c>
      <c r="C31" s="3" t="str">
        <f t="shared" si="1"/>
        <v/>
      </c>
      <c r="D31" s="3" t="str">
        <f>IF(C31="","",IF(VMT!F33="Yes","Actual","Estimate"))</f>
        <v/>
      </c>
      <c r="E31" s="3" t="str">
        <f>IF(B31="","",'On Road Fleet'!C21)</f>
        <v/>
      </c>
      <c r="F31" s="3" t="str">
        <f t="shared" si="2"/>
        <v/>
      </c>
      <c r="G31" s="3" t="str">
        <f>IF(B31="","",'On Road Fleet'!E21)</f>
        <v/>
      </c>
      <c r="H31" s="3" t="str">
        <f>IF(D31="","",IF(D31="Estimate",VMT!E33*VMT!F33,VMT!C33))</f>
        <v/>
      </c>
      <c r="I31" s="24" t="str">
        <f>IF(VMT!B33="","",IF(VMT!B33="Yes","Fuel","Miles"))</f>
        <v/>
      </c>
    </row>
    <row r="32" spans="1:9" x14ac:dyDescent="0.3">
      <c r="A32" s="11" t="str">
        <f>IF(B32="","",Main!B$2)</f>
        <v/>
      </c>
      <c r="B32" s="3" t="str">
        <f>IF(VMT!A34="","",'On Road Fleet'!B22)</f>
        <v/>
      </c>
      <c r="C32" s="3" t="str">
        <f t="shared" si="1"/>
        <v/>
      </c>
      <c r="D32" s="3" t="str">
        <f>IF(C32="","",IF(VMT!F34="Yes","Actual","Estimate"))</f>
        <v/>
      </c>
      <c r="E32" s="3" t="str">
        <f>IF(B32="","",'On Road Fleet'!C22)</f>
        <v/>
      </c>
      <c r="F32" s="3" t="str">
        <f t="shared" si="2"/>
        <v/>
      </c>
      <c r="G32" s="3" t="str">
        <f>IF(B32="","",'On Road Fleet'!E22)</f>
        <v/>
      </c>
      <c r="H32" s="3" t="str">
        <f>IF(D32="","",IF(D32="Estimate",VMT!E34*VMT!F34,VMT!C34))</f>
        <v/>
      </c>
      <c r="I32" s="24" t="str">
        <f>IF(VMT!B34="","",IF(VMT!B34="Yes","Fuel","Miles"))</f>
        <v/>
      </c>
    </row>
    <row r="33" spans="1:9" x14ac:dyDescent="0.3">
      <c r="A33" s="11" t="str">
        <f>IF(B33="","",Main!B$2)</f>
        <v/>
      </c>
      <c r="B33" s="3" t="str">
        <f>IF(VMT!A35="","",'On Road Fleet'!B23)</f>
        <v/>
      </c>
      <c r="C33" s="3" t="str">
        <f t="shared" si="1"/>
        <v/>
      </c>
      <c r="D33" s="3" t="str">
        <f>IF(C33="","",IF(VMT!F35="Yes","Actual","Estimate"))</f>
        <v/>
      </c>
      <c r="E33" s="3" t="str">
        <f>IF(B33="","",'On Road Fleet'!C23)</f>
        <v/>
      </c>
      <c r="F33" s="3" t="str">
        <f t="shared" si="2"/>
        <v/>
      </c>
      <c r="G33" s="3" t="str">
        <f>IF(B33="","",'On Road Fleet'!E23)</f>
        <v/>
      </c>
      <c r="H33" s="3" t="str">
        <f>IF(D33="","",IF(D33="Estimate",VMT!E35*VMT!F35,VMT!C35))</f>
        <v/>
      </c>
      <c r="I33" s="24" t="str">
        <f>IF(VMT!B35="","",IF(VMT!B35="Yes","Fuel","Miles"))</f>
        <v/>
      </c>
    </row>
    <row r="34" spans="1:9" x14ac:dyDescent="0.3">
      <c r="A34" s="11" t="str">
        <f>IF(B34="","",Main!B$2)</f>
        <v/>
      </c>
      <c r="B34" s="3" t="str">
        <f>IF(VMT!A36="","",'On Road Fleet'!B24)</f>
        <v/>
      </c>
      <c r="C34" s="3" t="str">
        <f t="shared" si="1"/>
        <v/>
      </c>
      <c r="D34" s="3" t="str">
        <f>IF(C34="","",IF(VMT!F36="Yes","Actual","Estimate"))</f>
        <v/>
      </c>
      <c r="E34" s="3" t="str">
        <f>IF(B34="","",'On Road Fleet'!C24)</f>
        <v/>
      </c>
      <c r="F34" s="3" t="str">
        <f t="shared" si="2"/>
        <v/>
      </c>
      <c r="G34" s="3" t="str">
        <f>IF(B34="","",'On Road Fleet'!E24)</f>
        <v/>
      </c>
      <c r="H34" s="3" t="str">
        <f>IF(D34="","",IF(D34="Estimate",VMT!E36*VMT!F36,VMT!C36))</f>
        <v/>
      </c>
      <c r="I34" s="24" t="str">
        <f>IF(VMT!B36="","",IF(VMT!B36="Yes","Fuel","Miles"))</f>
        <v/>
      </c>
    </row>
    <row r="35" spans="1:9" x14ac:dyDescent="0.3">
      <c r="A35" s="11" t="str">
        <f>IF(B35="","",Main!B$2)</f>
        <v/>
      </c>
      <c r="B35" s="3" t="str">
        <f>IF(VMT!A37="","",'On Road Fleet'!B25)</f>
        <v/>
      </c>
      <c r="C35" s="3" t="str">
        <f t="shared" si="1"/>
        <v/>
      </c>
      <c r="D35" s="3" t="str">
        <f>IF(C35="","",IF(VMT!F37="Yes","Actual","Estimate"))</f>
        <v/>
      </c>
      <c r="E35" s="3" t="str">
        <f>IF(B35="","",'On Road Fleet'!C25)</f>
        <v/>
      </c>
      <c r="F35" s="3" t="str">
        <f t="shared" si="2"/>
        <v/>
      </c>
      <c r="G35" s="3" t="str">
        <f>IF(B35="","",'On Road Fleet'!E25)</f>
        <v/>
      </c>
      <c r="H35" s="3" t="str">
        <f>IF(D35="","",IF(D35="Estimate",VMT!E37*VMT!F37,VMT!C37))</f>
        <v/>
      </c>
      <c r="I35" s="24" t="str">
        <f>IF(VMT!B37="","",IF(VMT!B37="Yes","Fuel","Miles"))</f>
        <v/>
      </c>
    </row>
    <row r="36" spans="1:9" x14ac:dyDescent="0.3">
      <c r="A36" s="11" t="str">
        <f>IF(B36="","",Main!B$2)</f>
        <v/>
      </c>
      <c r="B36" s="3" t="str">
        <f>IF(VMT!A38="","",'On Road Fleet'!B26)</f>
        <v/>
      </c>
      <c r="C36" s="3" t="str">
        <f t="shared" si="1"/>
        <v/>
      </c>
      <c r="D36" s="3" t="str">
        <f>IF(C36="","",IF(VMT!F38="Yes","Actual","Estimate"))</f>
        <v/>
      </c>
      <c r="E36" s="3" t="str">
        <f>IF(B36="","",'On Road Fleet'!C26)</f>
        <v/>
      </c>
      <c r="F36" s="3" t="str">
        <f t="shared" si="2"/>
        <v/>
      </c>
      <c r="G36" s="3" t="str">
        <f>IF(B36="","",'On Road Fleet'!E26)</f>
        <v/>
      </c>
      <c r="H36" s="3" t="str">
        <f>IF(D36="","",IF(D36="Estimate",VMT!E38*VMT!F38,VMT!C38))</f>
        <v/>
      </c>
      <c r="I36" s="24" t="str">
        <f>IF(VMT!B38="","",IF(VMT!B38="Yes","Fuel","Miles"))</f>
        <v/>
      </c>
    </row>
    <row r="37" spans="1:9" ht="15" thickBot="1" x14ac:dyDescent="0.35">
      <c r="A37" s="13" t="str">
        <f>IF(B37="","",Main!B$2)</f>
        <v/>
      </c>
      <c r="B37" s="27" t="str">
        <f>IF(VMT!A39="","",'On Road Fleet'!B27)</f>
        <v/>
      </c>
      <c r="C37" s="27" t="str">
        <f t="shared" si="1"/>
        <v/>
      </c>
      <c r="D37" s="27" t="str">
        <f>IF(C37="","",IF(VMT!F39="Yes","Actual","Estimate"))</f>
        <v/>
      </c>
      <c r="E37" s="27" t="str">
        <f>IF(B37="","",'On Road Fleet'!C27)</f>
        <v/>
      </c>
      <c r="F37" s="27" t="str">
        <f t="shared" si="2"/>
        <v/>
      </c>
      <c r="G37" s="27" t="str">
        <f>IF(B37="","",'On Road Fleet'!E27)</f>
        <v/>
      </c>
      <c r="H37" s="27" t="str">
        <f>IF(D37="","",IF(D37="Estimate",VMT!E39*VMT!F39,VMT!C39))</f>
        <v/>
      </c>
      <c r="I37" s="28" t="str">
        <f>IF(VMT!B39="","",IF(VMT!B39="Yes","Fuel","Miles"))</f>
        <v/>
      </c>
    </row>
  </sheetData>
  <mergeCells count="2">
    <mergeCell ref="R1:U1"/>
    <mergeCell ref="R4:U4"/>
  </mergeCells>
  <pageMargins left="0.7" right="0.7" top="0.75" bottom="0.75" header="0.3" footer="0.3"/>
  <pageSetup orientation="portrait" horizontalDpi="1200" verticalDpi="12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BE2779-66AF-4BB3-901E-6F7D1A3F84FA}">
  <dimension ref="A1:M21"/>
  <sheetViews>
    <sheetView workbookViewId="0">
      <selection activeCell="A2" sqref="A2"/>
    </sheetView>
  </sheetViews>
  <sheetFormatPr defaultRowHeight="14.4" x14ac:dyDescent="0.3"/>
  <cols>
    <col min="1" max="1" width="13.109375" bestFit="1" customWidth="1"/>
    <col min="3" max="3" width="18.5546875" bestFit="1" customWidth="1"/>
    <col min="4" max="4" width="18" bestFit="1" customWidth="1"/>
    <col min="12" max="12" width="13.6640625" bestFit="1" customWidth="1"/>
  </cols>
  <sheetData>
    <row r="1" spans="1:13" ht="15" thickBot="1" x14ac:dyDescent="0.35">
      <c r="A1" t="s">
        <v>356</v>
      </c>
      <c r="B1" t="s">
        <v>369</v>
      </c>
      <c r="C1" t="s">
        <v>370</v>
      </c>
      <c r="D1" t="s">
        <v>371</v>
      </c>
      <c r="H1" t="s">
        <v>337</v>
      </c>
      <c r="I1" t="s">
        <v>338</v>
      </c>
      <c r="J1" s="319" t="s">
        <v>339</v>
      </c>
      <c r="K1" s="319"/>
      <c r="L1" s="319"/>
      <c r="M1" s="319"/>
    </row>
    <row r="2" spans="1:13" ht="15" thickBot="1" x14ac:dyDescent="0.35">
      <c r="A2" s="8" t="str">
        <f>IF('Truck Stops'!A4="","",Main!B$2)</f>
        <v/>
      </c>
      <c r="B2" s="33" t="str">
        <f>IF('Truck Stops'!B4="","",'Truck Stops'!B4)</f>
        <v/>
      </c>
      <c r="C2" s="33" t="str">
        <f>IF(B2="","",IF('Truck Stops'!D4="","2,400",'Truck Stops'!D4))</f>
        <v/>
      </c>
      <c r="D2" s="208" t="str">
        <f>IF(B2="","","Hunt this down")</f>
        <v/>
      </c>
      <c r="H2" s="172">
        <f>Main!B9</f>
        <v>0</v>
      </c>
      <c r="I2" s="175">
        <f>Main!B10</f>
        <v>0</v>
      </c>
      <c r="J2" s="176">
        <f>Main!B1</f>
        <v>0</v>
      </c>
      <c r="K2" s="173">
        <f>Main!B5</f>
        <v>0</v>
      </c>
      <c r="L2" s="192">
        <f>Main!B7</f>
        <v>0</v>
      </c>
      <c r="M2" s="174">
        <f>Main!B6</f>
        <v>0</v>
      </c>
    </row>
    <row r="3" spans="1:13" ht="15" thickBot="1" x14ac:dyDescent="0.35">
      <c r="A3" s="11" t="str">
        <f>IF('Truck Stops'!A5="","",Main!B$2)</f>
        <v/>
      </c>
      <c r="B3" s="3" t="str">
        <f>IF('Truck Stops'!B5="","",'Truck Stops'!B5)</f>
        <v/>
      </c>
      <c r="C3" s="3" t="str">
        <f>IF(B3="","",IF('Truck Stops'!D5="","2,400",'Truck Stops'!D5))</f>
        <v/>
      </c>
      <c r="D3" s="209" t="str">
        <f t="shared" ref="D3:D21" si="0">IF(B3="","","Hunt this down")</f>
        <v/>
      </c>
    </row>
    <row r="4" spans="1:13" ht="15" thickBot="1" x14ac:dyDescent="0.35">
      <c r="A4" s="11" t="str">
        <f>IF('Truck Stops'!A6="","",Main!B$2)</f>
        <v/>
      </c>
      <c r="B4" s="3" t="str">
        <f>IF('Truck Stops'!B6="","",'Truck Stops'!B6)</f>
        <v/>
      </c>
      <c r="C4" s="3" t="str">
        <f>IF(B4="","",IF('Truck Stops'!D6="","2,400",'Truck Stops'!D6))</f>
        <v/>
      </c>
      <c r="D4" s="209" t="str">
        <f t="shared" si="0"/>
        <v/>
      </c>
      <c r="J4" s="320" t="str">
        <f>J2&amp;" - "&amp;K2&amp;" - "&amp;L2&amp;" - "&amp;M2</f>
        <v>0 - 0 - 0 - 0</v>
      </c>
      <c r="K4" s="321"/>
      <c r="L4" s="321"/>
      <c r="M4" s="322"/>
    </row>
    <row r="5" spans="1:13" x14ac:dyDescent="0.3">
      <c r="A5" s="11" t="str">
        <f>IF('Truck Stops'!A7="","",Main!B$2)</f>
        <v/>
      </c>
      <c r="B5" s="3" t="str">
        <f>IF('Truck Stops'!B7="","",'Truck Stops'!B7)</f>
        <v/>
      </c>
      <c r="C5" s="3" t="str">
        <f>IF(B5="","",IF('Truck Stops'!D7="","2,400",'Truck Stops'!D7))</f>
        <v/>
      </c>
      <c r="D5" s="209" t="str">
        <f t="shared" si="0"/>
        <v/>
      </c>
    </row>
    <row r="6" spans="1:13" x14ac:dyDescent="0.3">
      <c r="A6" s="11" t="str">
        <f>IF('Truck Stops'!A8="","",Main!B$2)</f>
        <v/>
      </c>
      <c r="B6" s="3" t="str">
        <f>IF('Truck Stops'!B8="","",'Truck Stops'!B8)</f>
        <v/>
      </c>
      <c r="C6" s="3" t="str">
        <f>IF(B6="","",IF('Truck Stops'!D8="","2,400",'Truck Stops'!D8))</f>
        <v/>
      </c>
      <c r="D6" s="209" t="str">
        <f t="shared" si="0"/>
        <v/>
      </c>
    </row>
    <row r="7" spans="1:13" x14ac:dyDescent="0.3">
      <c r="A7" s="11" t="str">
        <f>IF('Truck Stops'!A9="","",Main!B$2)</f>
        <v/>
      </c>
      <c r="B7" s="3" t="str">
        <f>IF('Truck Stops'!B9="","",'Truck Stops'!B9)</f>
        <v/>
      </c>
      <c r="C7" s="3" t="str">
        <f>IF(B7="","",IF('Truck Stops'!D9="","2,400",'Truck Stops'!D9))</f>
        <v/>
      </c>
      <c r="D7" s="209" t="str">
        <f t="shared" si="0"/>
        <v/>
      </c>
    </row>
    <row r="8" spans="1:13" x14ac:dyDescent="0.3">
      <c r="A8" s="11" t="str">
        <f>IF('Truck Stops'!A10="","",Main!B$2)</f>
        <v/>
      </c>
      <c r="B8" s="3" t="str">
        <f>IF('Truck Stops'!B10="","",'Truck Stops'!B10)</f>
        <v/>
      </c>
      <c r="C8" s="3" t="str">
        <f>IF(B8="","",IF('Truck Stops'!D10="","2,400",'Truck Stops'!D10))</f>
        <v/>
      </c>
      <c r="D8" s="209" t="str">
        <f t="shared" si="0"/>
        <v/>
      </c>
    </row>
    <row r="9" spans="1:13" x14ac:dyDescent="0.3">
      <c r="A9" s="11" t="str">
        <f>IF('Truck Stops'!A11="","",Main!B$2)</f>
        <v/>
      </c>
      <c r="B9" s="3" t="str">
        <f>IF('Truck Stops'!B11="","",'Truck Stops'!B11)</f>
        <v/>
      </c>
      <c r="C9" s="3" t="str">
        <f>IF(B9="","",IF('Truck Stops'!D11="","2,400",'Truck Stops'!D11))</f>
        <v/>
      </c>
      <c r="D9" s="209" t="str">
        <f t="shared" si="0"/>
        <v/>
      </c>
    </row>
    <row r="10" spans="1:13" x14ac:dyDescent="0.3">
      <c r="A10" s="11" t="str">
        <f>IF('Truck Stops'!A12="","",Main!B$2)</f>
        <v/>
      </c>
      <c r="B10" s="3" t="str">
        <f>IF('Truck Stops'!B12="","",'Truck Stops'!B12)</f>
        <v/>
      </c>
      <c r="C10" s="3" t="str">
        <f>IF(B10="","",IF('Truck Stops'!D12="","2,400",'Truck Stops'!D12))</f>
        <v/>
      </c>
      <c r="D10" s="209" t="str">
        <f t="shared" si="0"/>
        <v/>
      </c>
    </row>
    <row r="11" spans="1:13" x14ac:dyDescent="0.3">
      <c r="A11" s="11" t="str">
        <f>IF('Truck Stops'!A13="","",Main!B$2)</f>
        <v/>
      </c>
      <c r="B11" s="3" t="str">
        <f>IF('Truck Stops'!B13="","",'Truck Stops'!B13)</f>
        <v/>
      </c>
      <c r="C11" s="3" t="str">
        <f>IF(B11="","",IF('Truck Stops'!D13="","2,400",'Truck Stops'!D13))</f>
        <v/>
      </c>
      <c r="D11" s="209" t="str">
        <f t="shared" si="0"/>
        <v/>
      </c>
    </row>
    <row r="12" spans="1:13" x14ac:dyDescent="0.3">
      <c r="A12" s="11" t="str">
        <f>IF('Truck Stops'!A14="","",Main!B$2)</f>
        <v/>
      </c>
      <c r="B12" s="3" t="str">
        <f>IF('Truck Stops'!B14="","",'Truck Stops'!B14)</f>
        <v/>
      </c>
      <c r="C12" s="3" t="str">
        <f>IF(B12="","",IF('Truck Stops'!D14="","2,400",'Truck Stops'!D14))</f>
        <v/>
      </c>
      <c r="D12" s="209" t="str">
        <f t="shared" si="0"/>
        <v/>
      </c>
    </row>
    <row r="13" spans="1:13" x14ac:dyDescent="0.3">
      <c r="A13" s="11" t="str">
        <f>IF('Truck Stops'!A15="","",Main!B$2)</f>
        <v/>
      </c>
      <c r="B13" s="3" t="str">
        <f>IF('Truck Stops'!B15="","",'Truck Stops'!B15)</f>
        <v/>
      </c>
      <c r="C13" s="3" t="str">
        <f>IF(B13="","",IF('Truck Stops'!D15="","2,400",'Truck Stops'!D15))</f>
        <v/>
      </c>
      <c r="D13" s="209" t="str">
        <f t="shared" si="0"/>
        <v/>
      </c>
    </row>
    <row r="14" spans="1:13" x14ac:dyDescent="0.3">
      <c r="A14" s="11" t="str">
        <f>IF('Truck Stops'!A16="","",Main!B$2)</f>
        <v/>
      </c>
      <c r="B14" s="3" t="str">
        <f>IF('Truck Stops'!B16="","",'Truck Stops'!B16)</f>
        <v/>
      </c>
      <c r="C14" s="3" t="str">
        <f>IF(B14="","",IF('Truck Stops'!D16="","2,400",'Truck Stops'!D16))</f>
        <v/>
      </c>
      <c r="D14" s="209" t="str">
        <f t="shared" si="0"/>
        <v/>
      </c>
    </row>
    <row r="15" spans="1:13" x14ac:dyDescent="0.3">
      <c r="A15" s="11" t="str">
        <f>IF('Truck Stops'!A17="","",Main!B$2)</f>
        <v/>
      </c>
      <c r="B15" s="3" t="str">
        <f>IF('Truck Stops'!B17="","",'Truck Stops'!B17)</f>
        <v/>
      </c>
      <c r="C15" s="3" t="str">
        <f>IF(B15="","",IF('Truck Stops'!D17="","2,400",'Truck Stops'!D17))</f>
        <v/>
      </c>
      <c r="D15" s="209" t="str">
        <f t="shared" si="0"/>
        <v/>
      </c>
    </row>
    <row r="16" spans="1:13" x14ac:dyDescent="0.3">
      <c r="A16" s="11" t="str">
        <f>IF('Truck Stops'!A18="","",Main!B$2)</f>
        <v/>
      </c>
      <c r="B16" s="3" t="str">
        <f>IF('Truck Stops'!B18="","",'Truck Stops'!B18)</f>
        <v/>
      </c>
      <c r="C16" s="3" t="str">
        <f>IF(B16="","",IF('Truck Stops'!D18="","2,400",'Truck Stops'!D18))</f>
        <v/>
      </c>
      <c r="D16" s="209" t="str">
        <f t="shared" si="0"/>
        <v/>
      </c>
    </row>
    <row r="17" spans="1:4" x14ac:dyDescent="0.3">
      <c r="A17" s="11" t="str">
        <f>IF('Truck Stops'!A19="","",Main!B$2)</f>
        <v/>
      </c>
      <c r="B17" s="3" t="str">
        <f>IF('Truck Stops'!B19="","",'Truck Stops'!B19)</f>
        <v/>
      </c>
      <c r="C17" s="3" t="str">
        <f>IF(B17="","",IF('Truck Stops'!D19="","2,400",'Truck Stops'!D19))</f>
        <v/>
      </c>
      <c r="D17" s="209" t="str">
        <f t="shared" si="0"/>
        <v/>
      </c>
    </row>
    <row r="18" spans="1:4" x14ac:dyDescent="0.3">
      <c r="A18" s="11" t="str">
        <f>IF('Truck Stops'!A20="","",Main!B$2)</f>
        <v/>
      </c>
      <c r="B18" s="3" t="str">
        <f>IF('Truck Stops'!B20="","",'Truck Stops'!B20)</f>
        <v/>
      </c>
      <c r="C18" s="3" t="str">
        <f>IF(B18="","",IF('Truck Stops'!D20="","2,400",'Truck Stops'!D20))</f>
        <v/>
      </c>
      <c r="D18" s="209" t="str">
        <f t="shared" si="0"/>
        <v/>
      </c>
    </row>
    <row r="19" spans="1:4" x14ac:dyDescent="0.3">
      <c r="A19" s="11" t="str">
        <f>IF('Truck Stops'!A21="","",Main!B$2)</f>
        <v/>
      </c>
      <c r="B19" s="3" t="str">
        <f>IF('Truck Stops'!B21="","",'Truck Stops'!B21)</f>
        <v/>
      </c>
      <c r="C19" s="3" t="str">
        <f>IF(B19="","",IF('Truck Stops'!D21="","2,400",'Truck Stops'!D21))</f>
        <v/>
      </c>
      <c r="D19" s="209" t="str">
        <f t="shared" si="0"/>
        <v/>
      </c>
    </row>
    <row r="20" spans="1:4" x14ac:dyDescent="0.3">
      <c r="A20" s="11" t="str">
        <f>IF('Truck Stops'!A22="","",Main!B$2)</f>
        <v/>
      </c>
      <c r="B20" s="3" t="str">
        <f>IF('Truck Stops'!B22="","",'Truck Stops'!B22)</f>
        <v/>
      </c>
      <c r="C20" s="3" t="str">
        <f>IF(B20="","",IF('Truck Stops'!D22="","2,400",'Truck Stops'!D22))</f>
        <v/>
      </c>
      <c r="D20" s="209" t="str">
        <f t="shared" si="0"/>
        <v/>
      </c>
    </row>
    <row r="21" spans="1:4" ht="15" thickBot="1" x14ac:dyDescent="0.35">
      <c r="A21" s="13" t="str">
        <f>IF('Truck Stops'!A23="","",Main!B$2)</f>
        <v/>
      </c>
      <c r="B21" s="27" t="str">
        <f>IF('Truck Stops'!B23="","",'Truck Stops'!B23)</f>
        <v/>
      </c>
      <c r="C21" s="27" t="str">
        <f>IF(B21="","",IF('Truck Stops'!D23="","2,400",'Truck Stops'!D23))</f>
        <v/>
      </c>
      <c r="D21" s="210" t="str">
        <f t="shared" si="0"/>
        <v/>
      </c>
    </row>
  </sheetData>
  <mergeCells count="2">
    <mergeCell ref="J1:M1"/>
    <mergeCell ref="J4:M4"/>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8A9D27-7D5D-4560-B14D-320863D2C20A}">
  <dimension ref="A1:T53"/>
  <sheetViews>
    <sheetView workbookViewId="0">
      <selection activeCell="D2" sqref="D2"/>
    </sheetView>
  </sheetViews>
  <sheetFormatPr defaultRowHeight="14.4" x14ac:dyDescent="0.3"/>
  <cols>
    <col min="1" max="1" width="14.88671875" bestFit="1" customWidth="1"/>
    <col min="3" max="3" width="23" bestFit="1" customWidth="1"/>
    <col min="4" max="4" width="10" bestFit="1" customWidth="1"/>
    <col min="5" max="5" width="16.109375" bestFit="1" customWidth="1"/>
    <col min="6" max="6" width="14" bestFit="1" customWidth="1"/>
    <col min="7" max="7" width="14.5546875" bestFit="1" customWidth="1"/>
    <col min="9" max="9" width="16.44140625" bestFit="1" customWidth="1"/>
    <col min="10" max="10" width="30" bestFit="1" customWidth="1"/>
    <col min="19" max="19" width="13.6640625" bestFit="1" customWidth="1"/>
  </cols>
  <sheetData>
    <row r="1" spans="1:20" ht="15" thickBot="1" x14ac:dyDescent="0.35">
      <c r="A1" t="s">
        <v>356</v>
      </c>
      <c r="B1" t="s">
        <v>372</v>
      </c>
      <c r="C1" t="s">
        <v>373</v>
      </c>
      <c r="D1" t="s">
        <v>374</v>
      </c>
      <c r="E1" t="s">
        <v>358</v>
      </c>
      <c r="F1" t="s">
        <v>375</v>
      </c>
      <c r="G1" t="s">
        <v>376</v>
      </c>
      <c r="H1" t="s">
        <v>377</v>
      </c>
      <c r="I1" t="s">
        <v>378</v>
      </c>
      <c r="J1" t="s">
        <v>379</v>
      </c>
      <c r="K1" t="s">
        <v>30</v>
      </c>
      <c r="L1" t="s">
        <v>32</v>
      </c>
      <c r="O1" t="s">
        <v>337</v>
      </c>
      <c r="P1" t="s">
        <v>338</v>
      </c>
      <c r="Q1" s="319" t="s">
        <v>339</v>
      </c>
      <c r="R1" s="319"/>
      <c r="S1" s="319"/>
      <c r="T1" s="319"/>
    </row>
    <row r="2" spans="1:20" ht="15" thickBot="1" x14ac:dyDescent="0.35">
      <c r="A2" s="8" t="str">
        <f>IF('Idle Reduction'!A3="","",Main!B$2)</f>
        <v/>
      </c>
      <c r="B2" s="33" t="str">
        <f>IF(A2="","","Policy")</f>
        <v/>
      </c>
      <c r="C2" s="33" t="str">
        <f>IF(A2="","",'On Road Fleet'!B3&amp;" - "&amp;'On Road Fleet'!D3)</f>
        <v/>
      </c>
      <c r="D2" s="33" t="str">
        <f>IF(A2="","",'On Road Fleet'!E3)</f>
        <v/>
      </c>
      <c r="E2" s="33" t="str">
        <f>IF(A2="","",IF('Idle Reduction'!B30="Yes","Actual","Estimate"))</f>
        <v/>
      </c>
      <c r="F2" s="33" t="str">
        <f>IF(A2="","",'Idle Reduction'!C30)</f>
        <v/>
      </c>
      <c r="G2" s="33" t="str">
        <f>IF(A2="","",'Idle Reduction'!M3)</f>
        <v/>
      </c>
      <c r="H2" s="33" t="str">
        <f>IF('Idle Reduction'!K3="No",IF('Idle Reduction'!N3="",180,'Idle Reduction'!N3),"")</f>
        <v/>
      </c>
      <c r="I2" s="33" t="str">
        <f>IF('Idle Reduction'!K3="No",IF('Idle Reduction'!O3="",0.61,'Idle Reduction'!N3),"")</f>
        <v/>
      </c>
      <c r="J2" s="33" t="str">
        <f>IF(A2="","",'On Road Fleet'!G3)</f>
        <v/>
      </c>
      <c r="K2" s="33" t="str">
        <f>IF(A2="","",'On Road Fleet'!J3)</f>
        <v/>
      </c>
      <c r="L2" s="34" t="str">
        <f>IF(A2="","",'On Road Fleet'!K3)</f>
        <v/>
      </c>
      <c r="O2" s="172">
        <f>Main!B9</f>
        <v>0</v>
      </c>
      <c r="P2" s="175">
        <f>Main!B10</f>
        <v>0</v>
      </c>
      <c r="Q2" s="176">
        <f>Main!B1</f>
        <v>0</v>
      </c>
      <c r="R2" s="173">
        <f>Main!B5</f>
        <v>0</v>
      </c>
      <c r="S2" s="192">
        <f>Main!B7</f>
        <v>0</v>
      </c>
      <c r="T2" s="174">
        <f>Main!B6</f>
        <v>0</v>
      </c>
    </row>
    <row r="3" spans="1:20" ht="15" thickBot="1" x14ac:dyDescent="0.35">
      <c r="A3" s="11" t="str">
        <f>IF('Idle Reduction'!A4="","",Main!B$2)</f>
        <v/>
      </c>
      <c r="B3" s="3" t="str">
        <f t="shared" ref="B3:B26" si="0">IF(A3="","","Policy")</f>
        <v/>
      </c>
      <c r="C3" s="3" t="str">
        <f>IF(A3="","",'On Road Fleet'!B4&amp;" - "&amp;'On Road Fleet'!D4)</f>
        <v/>
      </c>
      <c r="D3" s="3" t="str">
        <f>IF(A3="","",'On Road Fleet'!E4)</f>
        <v/>
      </c>
      <c r="E3" s="3" t="str">
        <f>IF(A3="","",IF('Idle Reduction'!K4="Yes","Actual","Estimate"))</f>
        <v/>
      </c>
      <c r="F3" s="3" t="str">
        <f>IF(A3="","",'Idle Reduction'!L4)</f>
        <v/>
      </c>
      <c r="G3" s="3" t="str">
        <f>IF(A3="","",'Idle Reduction'!M4)</f>
        <v/>
      </c>
      <c r="H3" s="3" t="str">
        <f>IF('Idle Reduction'!K4="No",IF('Idle Reduction'!N4="",180,'Idle Reduction'!N4),"")</f>
        <v/>
      </c>
      <c r="I3" s="3" t="str">
        <f>IF('Idle Reduction'!K4="No",IF('Idle Reduction'!O4="",0.61,'Idle Reduction'!N4),"")</f>
        <v/>
      </c>
      <c r="J3" s="3" t="str">
        <f>IF(A3="","",'On Road Fleet'!G4)</f>
        <v/>
      </c>
      <c r="K3" s="3" t="str">
        <f>IF(A3="","",'On Road Fleet'!J4)</f>
        <v/>
      </c>
      <c r="L3" s="24" t="str">
        <f>IF(A3="","",'On Road Fleet'!K4)</f>
        <v/>
      </c>
    </row>
    <row r="4" spans="1:20" ht="15" thickBot="1" x14ac:dyDescent="0.35">
      <c r="A4" s="11" t="str">
        <f>IF('Idle Reduction'!A5="","",Main!B$2)</f>
        <v/>
      </c>
      <c r="B4" s="3" t="str">
        <f t="shared" si="0"/>
        <v/>
      </c>
      <c r="C4" s="3" t="str">
        <f>IF(A4="","",'On Road Fleet'!B5&amp;" - "&amp;'On Road Fleet'!D5)</f>
        <v/>
      </c>
      <c r="D4" s="3" t="str">
        <f>IF(A4="","",'On Road Fleet'!E5)</f>
        <v/>
      </c>
      <c r="E4" s="3" t="str">
        <f>IF(A4="","",IF('Idle Reduction'!K5="Yes","Actual","Estimate"))</f>
        <v/>
      </c>
      <c r="F4" s="3" t="str">
        <f>IF(A4="","",'Idle Reduction'!L5)</f>
        <v/>
      </c>
      <c r="G4" s="3" t="str">
        <f>IF(A4="","",'Idle Reduction'!M5)</f>
        <v/>
      </c>
      <c r="H4" s="3" t="str">
        <f>IF('Idle Reduction'!K5="No",IF('Idle Reduction'!N5="",180,'Idle Reduction'!N5),"")</f>
        <v/>
      </c>
      <c r="I4" s="3" t="str">
        <f>IF('Idle Reduction'!K5="No",IF('Idle Reduction'!O5="",0.61,'Idle Reduction'!N5),"")</f>
        <v/>
      </c>
      <c r="J4" s="3" t="str">
        <f>IF(A4="","",'On Road Fleet'!G5)</f>
        <v/>
      </c>
      <c r="K4" s="3" t="str">
        <f>IF(A4="","",'On Road Fleet'!J5)</f>
        <v/>
      </c>
      <c r="L4" s="24" t="str">
        <f>IF(A4="","",'On Road Fleet'!K5)</f>
        <v/>
      </c>
      <c r="Q4" s="320" t="str">
        <f>Q2&amp;" - "&amp;R2&amp;" - "&amp;S2&amp;" - "&amp;T2</f>
        <v>0 - 0 - 0 - 0</v>
      </c>
      <c r="R4" s="321"/>
      <c r="S4" s="321"/>
      <c r="T4" s="322"/>
    </row>
    <row r="5" spans="1:20" x14ac:dyDescent="0.3">
      <c r="A5" s="11" t="str">
        <f>IF('Idle Reduction'!A6="","",Main!B$2)</f>
        <v/>
      </c>
      <c r="B5" s="3" t="str">
        <f t="shared" si="0"/>
        <v/>
      </c>
      <c r="C5" s="3" t="str">
        <f>IF(A5="","",'On Road Fleet'!B6&amp;" - "&amp;'On Road Fleet'!D6)</f>
        <v/>
      </c>
      <c r="D5" s="3" t="str">
        <f>IF(A5="","",'On Road Fleet'!E6)</f>
        <v/>
      </c>
      <c r="E5" s="3" t="str">
        <f>IF(A5="","",IF('Idle Reduction'!K6="Yes","Actual","Estimate"))</f>
        <v/>
      </c>
      <c r="F5" s="3" t="str">
        <f>IF(A5="","",'Idle Reduction'!L6)</f>
        <v/>
      </c>
      <c r="G5" s="3" t="str">
        <f>IF(A5="","",'Idle Reduction'!M6)</f>
        <v/>
      </c>
      <c r="H5" s="3" t="str">
        <f>IF('Idle Reduction'!K6="No",IF('Idle Reduction'!N6="",180,'Idle Reduction'!N6),"")</f>
        <v/>
      </c>
      <c r="I5" s="3" t="str">
        <f>IF('Idle Reduction'!K6="No",IF('Idle Reduction'!O6="",0.61,'Idle Reduction'!N6),"")</f>
        <v/>
      </c>
      <c r="J5" s="3" t="str">
        <f>IF(A5="","",'On Road Fleet'!G6)</f>
        <v/>
      </c>
      <c r="K5" s="3" t="str">
        <f>IF(A5="","",'On Road Fleet'!J6)</f>
        <v/>
      </c>
      <c r="L5" s="24" t="str">
        <f>IF(A5="","",'On Road Fleet'!K6)</f>
        <v/>
      </c>
    </row>
    <row r="6" spans="1:20" x14ac:dyDescent="0.3">
      <c r="A6" s="11" t="str">
        <f>IF('Idle Reduction'!A7="","",Main!B$2)</f>
        <v/>
      </c>
      <c r="B6" s="3" t="str">
        <f t="shared" si="0"/>
        <v/>
      </c>
      <c r="C6" s="3" t="str">
        <f>IF(A6="","",'On Road Fleet'!B7&amp;" - "&amp;'On Road Fleet'!D7)</f>
        <v/>
      </c>
      <c r="D6" s="3" t="str">
        <f>IF(A6="","",'On Road Fleet'!E7)</f>
        <v/>
      </c>
      <c r="E6" s="3" t="str">
        <f>IF(A6="","",IF('Idle Reduction'!K7="Yes","Actual","Estimate"))</f>
        <v/>
      </c>
      <c r="F6" s="3" t="str">
        <f>IF(A6="","",'Idle Reduction'!L7)</f>
        <v/>
      </c>
      <c r="G6" s="3" t="str">
        <f>IF(A6="","",'Idle Reduction'!M7)</f>
        <v/>
      </c>
      <c r="H6" s="3" t="str">
        <f>IF('Idle Reduction'!K7="No",IF('Idle Reduction'!N7="",180,'Idle Reduction'!N7),"")</f>
        <v/>
      </c>
      <c r="I6" s="3" t="str">
        <f>IF('Idle Reduction'!K7="No",IF('Idle Reduction'!O7="",0.61,'Idle Reduction'!N7),"")</f>
        <v/>
      </c>
      <c r="J6" s="3" t="str">
        <f>IF(A6="","",'On Road Fleet'!G7)</f>
        <v/>
      </c>
      <c r="K6" s="3" t="str">
        <f>IF(A6="","",'On Road Fleet'!J7)</f>
        <v/>
      </c>
      <c r="L6" s="24" t="str">
        <f>IF(A6="","",'On Road Fleet'!K7)</f>
        <v/>
      </c>
    </row>
    <row r="7" spans="1:20" x14ac:dyDescent="0.3">
      <c r="A7" s="11" t="str">
        <f>IF('Idle Reduction'!A8="","",Main!B$2)</f>
        <v/>
      </c>
      <c r="B7" s="3" t="str">
        <f t="shared" si="0"/>
        <v/>
      </c>
      <c r="C7" s="3" t="str">
        <f>IF(A7="","",'On Road Fleet'!B8&amp;" - "&amp;'On Road Fleet'!D8)</f>
        <v/>
      </c>
      <c r="D7" s="3" t="str">
        <f>IF(A7="","",'On Road Fleet'!E8)</f>
        <v/>
      </c>
      <c r="E7" s="3" t="str">
        <f>IF(A7="","",IF('Idle Reduction'!K8="Yes","Actual","Estimate"))</f>
        <v/>
      </c>
      <c r="F7" s="3" t="str">
        <f>IF(A7="","",'Idle Reduction'!L8)</f>
        <v/>
      </c>
      <c r="G7" s="3" t="str">
        <f>IF(A7="","",'Idle Reduction'!M8)</f>
        <v/>
      </c>
      <c r="H7" s="3" t="str">
        <f>IF('Idle Reduction'!K8="No",IF('Idle Reduction'!N8="",180,'Idle Reduction'!N8),"")</f>
        <v/>
      </c>
      <c r="I7" s="3" t="str">
        <f>IF('Idle Reduction'!K8="No",IF('Idle Reduction'!O8="",0.61,'Idle Reduction'!N8),"")</f>
        <v/>
      </c>
      <c r="J7" s="3" t="str">
        <f>IF(A7="","",'On Road Fleet'!G8)</f>
        <v/>
      </c>
      <c r="K7" s="3" t="str">
        <f>IF(A7="","",'On Road Fleet'!J8)</f>
        <v/>
      </c>
      <c r="L7" s="24" t="str">
        <f>IF(A7="","",'On Road Fleet'!K8)</f>
        <v/>
      </c>
    </row>
    <row r="8" spans="1:20" x14ac:dyDescent="0.3">
      <c r="A8" s="11" t="str">
        <f>IF('Idle Reduction'!A9="","",Main!B$2)</f>
        <v/>
      </c>
      <c r="B8" s="3" t="str">
        <f t="shared" si="0"/>
        <v/>
      </c>
      <c r="C8" s="3" t="str">
        <f>IF(A8="","",'On Road Fleet'!B9&amp;" - "&amp;'On Road Fleet'!D9)</f>
        <v/>
      </c>
      <c r="D8" s="3" t="str">
        <f>IF(A8="","",'On Road Fleet'!E9)</f>
        <v/>
      </c>
      <c r="E8" s="3" t="str">
        <f>IF(A8="","",IF('Idle Reduction'!K9="Yes","Actual","Estimate"))</f>
        <v/>
      </c>
      <c r="F8" s="3" t="str">
        <f>IF(A8="","",'Idle Reduction'!L9)</f>
        <v/>
      </c>
      <c r="G8" s="3" t="str">
        <f>IF(A8="","",'Idle Reduction'!M9)</f>
        <v/>
      </c>
      <c r="H8" s="3" t="str">
        <f>IF('Idle Reduction'!K9="No",IF('Idle Reduction'!N9="",180,'Idle Reduction'!N9),"")</f>
        <v/>
      </c>
      <c r="I8" s="3" t="str">
        <f>IF('Idle Reduction'!K9="No",IF('Idle Reduction'!O9="",0.61,'Idle Reduction'!N9),"")</f>
        <v/>
      </c>
      <c r="J8" s="3" t="str">
        <f>IF(A8="","",'On Road Fleet'!G9)</f>
        <v/>
      </c>
      <c r="K8" s="3" t="str">
        <f>IF(A8="","",'On Road Fleet'!J9)</f>
        <v/>
      </c>
      <c r="L8" s="24" t="str">
        <f>IF(A8="","",'On Road Fleet'!K9)</f>
        <v/>
      </c>
    </row>
    <row r="9" spans="1:20" x14ac:dyDescent="0.3">
      <c r="A9" s="11" t="str">
        <f>IF('Idle Reduction'!A10="","",Main!B$2)</f>
        <v/>
      </c>
      <c r="B9" s="3" t="str">
        <f t="shared" si="0"/>
        <v/>
      </c>
      <c r="C9" s="3" t="str">
        <f>IF(A9="","",'On Road Fleet'!B10&amp;" - "&amp;'On Road Fleet'!D10)</f>
        <v/>
      </c>
      <c r="D9" s="3" t="str">
        <f>IF(A9="","",'On Road Fleet'!E10)</f>
        <v/>
      </c>
      <c r="E9" s="3" t="str">
        <f>IF(A9="","",IF('Idle Reduction'!K10="Yes","Actual","Estimate"))</f>
        <v/>
      </c>
      <c r="F9" s="3" t="str">
        <f>IF(A9="","",'Idle Reduction'!L10)</f>
        <v/>
      </c>
      <c r="G9" s="3" t="str">
        <f>IF(A9="","",'Idle Reduction'!M10)</f>
        <v/>
      </c>
      <c r="H9" s="3" t="str">
        <f>IF('Idle Reduction'!K10="No",IF('Idle Reduction'!N10="",180,'Idle Reduction'!N10),"")</f>
        <v/>
      </c>
      <c r="I9" s="3" t="str">
        <f>IF('Idle Reduction'!K10="No",IF('Idle Reduction'!O10="",0.61,'Idle Reduction'!N10),"")</f>
        <v/>
      </c>
      <c r="J9" s="3" t="str">
        <f>IF(A9="","",'On Road Fleet'!G10)</f>
        <v/>
      </c>
      <c r="K9" s="3" t="str">
        <f>IF(A9="","",'On Road Fleet'!J10)</f>
        <v/>
      </c>
      <c r="L9" s="24" t="str">
        <f>IF(A9="","",'On Road Fleet'!K10)</f>
        <v/>
      </c>
    </row>
    <row r="10" spans="1:20" x14ac:dyDescent="0.3">
      <c r="A10" s="11" t="str">
        <f>IF('Idle Reduction'!A11="","",Main!B$2)</f>
        <v/>
      </c>
      <c r="B10" s="3" t="str">
        <f t="shared" si="0"/>
        <v/>
      </c>
      <c r="C10" s="3" t="str">
        <f>IF(A10="","",'On Road Fleet'!B11&amp;" - "&amp;'On Road Fleet'!D11)</f>
        <v/>
      </c>
      <c r="D10" s="3" t="str">
        <f>IF(A10="","",'On Road Fleet'!E11)</f>
        <v/>
      </c>
      <c r="E10" s="3" t="str">
        <f>IF(A10="","",IF('Idle Reduction'!K11="Yes","Actual","Estimate"))</f>
        <v/>
      </c>
      <c r="F10" s="3" t="str">
        <f>IF(A10="","",'Idle Reduction'!L11)</f>
        <v/>
      </c>
      <c r="G10" s="3" t="str">
        <f>IF(A10="","",'Idle Reduction'!M11)</f>
        <v/>
      </c>
      <c r="H10" s="3" t="str">
        <f>IF('Idle Reduction'!K11="No",IF('Idle Reduction'!N11="",180,'Idle Reduction'!N11),"")</f>
        <v/>
      </c>
      <c r="I10" s="3" t="str">
        <f>IF('Idle Reduction'!K11="No",IF('Idle Reduction'!O11="",0.61,'Idle Reduction'!N11),"")</f>
        <v/>
      </c>
      <c r="J10" s="3" t="str">
        <f>IF(A10="","",'On Road Fleet'!G11)</f>
        <v/>
      </c>
      <c r="K10" s="3" t="str">
        <f>IF(A10="","",'On Road Fleet'!J11)</f>
        <v/>
      </c>
      <c r="L10" s="24" t="str">
        <f>IF(A10="","",'On Road Fleet'!K11)</f>
        <v/>
      </c>
    </row>
    <row r="11" spans="1:20" x14ac:dyDescent="0.3">
      <c r="A11" s="11" t="str">
        <f>IF('Idle Reduction'!A12="","",Main!B$2)</f>
        <v/>
      </c>
      <c r="B11" s="3" t="str">
        <f t="shared" si="0"/>
        <v/>
      </c>
      <c r="C11" s="3" t="str">
        <f>IF(A11="","",'On Road Fleet'!B12&amp;" - "&amp;'On Road Fleet'!D12)</f>
        <v/>
      </c>
      <c r="D11" s="3" t="str">
        <f>IF(A11="","",'On Road Fleet'!E12)</f>
        <v/>
      </c>
      <c r="E11" s="3" t="str">
        <f>IF(A11="","",IF('Idle Reduction'!K12="Yes","Actual","Estimate"))</f>
        <v/>
      </c>
      <c r="F11" s="3" t="str">
        <f>IF(A11="","",'Idle Reduction'!L12)</f>
        <v/>
      </c>
      <c r="G11" s="3" t="str">
        <f>IF(A11="","",'Idle Reduction'!M12)</f>
        <v/>
      </c>
      <c r="H11" s="3" t="str">
        <f>IF('Idle Reduction'!K12="No",IF('Idle Reduction'!N12="",180,'Idle Reduction'!N12),"")</f>
        <v/>
      </c>
      <c r="I11" s="3" t="str">
        <f>IF('Idle Reduction'!K12="No",IF('Idle Reduction'!O12="",0.61,'Idle Reduction'!N12),"")</f>
        <v/>
      </c>
      <c r="J11" s="3" t="str">
        <f>IF(A11="","",'On Road Fleet'!G12)</f>
        <v/>
      </c>
      <c r="K11" s="3" t="str">
        <f>IF(A11="","",'On Road Fleet'!J12)</f>
        <v/>
      </c>
      <c r="L11" s="24" t="str">
        <f>IF(A11="","",'On Road Fleet'!K12)</f>
        <v/>
      </c>
    </row>
    <row r="12" spans="1:20" x14ac:dyDescent="0.3">
      <c r="A12" s="11" t="str">
        <f>IF('Idle Reduction'!A13="","",Main!B$2)</f>
        <v/>
      </c>
      <c r="B12" s="3" t="str">
        <f t="shared" si="0"/>
        <v/>
      </c>
      <c r="C12" s="3" t="str">
        <f>IF(A12="","",'On Road Fleet'!B13&amp;" - "&amp;'On Road Fleet'!D13)</f>
        <v/>
      </c>
      <c r="D12" s="3" t="str">
        <f>IF(A12="","",'On Road Fleet'!E13)</f>
        <v/>
      </c>
      <c r="E12" s="3" t="str">
        <f>IF(A12="","",IF('Idle Reduction'!K13="Yes","Actual","Estimate"))</f>
        <v/>
      </c>
      <c r="F12" s="3" t="str">
        <f>IF(A12="","",'Idle Reduction'!L13)</f>
        <v/>
      </c>
      <c r="G12" s="3" t="str">
        <f>IF(A12="","",'Idle Reduction'!M13)</f>
        <v/>
      </c>
      <c r="H12" s="3" t="str">
        <f>IF('Idle Reduction'!K13="No",IF('Idle Reduction'!N13="",180,'Idle Reduction'!N13),"")</f>
        <v/>
      </c>
      <c r="I12" s="3" t="str">
        <f>IF('Idle Reduction'!K13="No",IF('Idle Reduction'!O13="",0.61,'Idle Reduction'!N13),"")</f>
        <v/>
      </c>
      <c r="J12" s="3" t="str">
        <f>IF(A12="","",'On Road Fleet'!G13)</f>
        <v/>
      </c>
      <c r="K12" s="3" t="str">
        <f>IF(A12="","",'On Road Fleet'!J13)</f>
        <v/>
      </c>
      <c r="L12" s="24" t="str">
        <f>IF(A12="","",'On Road Fleet'!K13)</f>
        <v/>
      </c>
    </row>
    <row r="13" spans="1:20" x14ac:dyDescent="0.3">
      <c r="A13" s="11" t="str">
        <f>IF('Idle Reduction'!A14="","",Main!B$2)</f>
        <v/>
      </c>
      <c r="B13" s="3" t="str">
        <f t="shared" si="0"/>
        <v/>
      </c>
      <c r="C13" s="3" t="str">
        <f>IF(A13="","",'On Road Fleet'!B14&amp;" - "&amp;'On Road Fleet'!D14)</f>
        <v/>
      </c>
      <c r="D13" s="3" t="str">
        <f>IF(A13="","",'On Road Fleet'!E14)</f>
        <v/>
      </c>
      <c r="E13" s="3" t="str">
        <f>IF(A13="","",IF('Idle Reduction'!K14="Yes","Actual","Estimate"))</f>
        <v/>
      </c>
      <c r="F13" s="3" t="str">
        <f>IF(A13="","",'Idle Reduction'!L14)</f>
        <v/>
      </c>
      <c r="G13" s="3" t="str">
        <f>IF(A13="","",'Idle Reduction'!M14)</f>
        <v/>
      </c>
      <c r="H13" s="3" t="str">
        <f>IF('Idle Reduction'!K14="No",IF('Idle Reduction'!N14="",180,'Idle Reduction'!N14),"")</f>
        <v/>
      </c>
      <c r="I13" s="3" t="str">
        <f>IF('Idle Reduction'!K14="No",IF('Idle Reduction'!O14="",0.61,'Idle Reduction'!N14),"")</f>
        <v/>
      </c>
      <c r="J13" s="3" t="str">
        <f>IF(A13="","",'On Road Fleet'!G14)</f>
        <v/>
      </c>
      <c r="K13" s="3" t="str">
        <f>IF(A13="","",'On Road Fleet'!J14)</f>
        <v/>
      </c>
      <c r="L13" s="24" t="str">
        <f>IF(A13="","",'On Road Fleet'!K14)</f>
        <v/>
      </c>
    </row>
    <row r="14" spans="1:20" x14ac:dyDescent="0.3">
      <c r="A14" s="11" t="str">
        <f>IF('Idle Reduction'!A15="","",Main!B$2)</f>
        <v/>
      </c>
      <c r="B14" s="3" t="str">
        <f t="shared" si="0"/>
        <v/>
      </c>
      <c r="C14" s="3" t="str">
        <f>IF(A14="","",'On Road Fleet'!B15&amp;" - "&amp;'On Road Fleet'!D15)</f>
        <v/>
      </c>
      <c r="D14" s="3" t="str">
        <f>IF(A14="","",'On Road Fleet'!E15)</f>
        <v/>
      </c>
      <c r="E14" s="3" t="str">
        <f>IF(A14="","",IF('Idle Reduction'!K15="Yes","Actual","Estimate"))</f>
        <v/>
      </c>
      <c r="F14" s="3" t="str">
        <f>IF(A14="","",'Idle Reduction'!L15)</f>
        <v/>
      </c>
      <c r="G14" s="3" t="str">
        <f>IF(A14="","",'Idle Reduction'!M15)</f>
        <v/>
      </c>
      <c r="H14" s="3" t="str">
        <f>IF('Idle Reduction'!K15="No",IF('Idle Reduction'!N15="",180,'Idle Reduction'!N15),"")</f>
        <v/>
      </c>
      <c r="I14" s="3" t="str">
        <f>IF('Idle Reduction'!K15="No",IF('Idle Reduction'!O15="",0.61,'Idle Reduction'!N15),"")</f>
        <v/>
      </c>
      <c r="J14" s="3" t="str">
        <f>IF(A14="","",'On Road Fleet'!G15)</f>
        <v/>
      </c>
      <c r="K14" s="3" t="str">
        <f>IF(A14="","",'On Road Fleet'!J15)</f>
        <v/>
      </c>
      <c r="L14" s="24" t="str">
        <f>IF(A14="","",'On Road Fleet'!K15)</f>
        <v/>
      </c>
    </row>
    <row r="15" spans="1:20" x14ac:dyDescent="0.3">
      <c r="A15" s="11" t="str">
        <f>IF('Idle Reduction'!A16="","",Main!B$2)</f>
        <v/>
      </c>
      <c r="B15" s="3" t="str">
        <f t="shared" si="0"/>
        <v/>
      </c>
      <c r="C15" s="3" t="str">
        <f>IF(A15="","",'On Road Fleet'!B16&amp;" - "&amp;'On Road Fleet'!D16)</f>
        <v/>
      </c>
      <c r="D15" s="3" t="str">
        <f>IF(A15="","",'On Road Fleet'!E16)</f>
        <v/>
      </c>
      <c r="E15" s="3" t="str">
        <f>IF(A15="","",IF('Idle Reduction'!K16="Yes","Actual","Estimate"))</f>
        <v/>
      </c>
      <c r="F15" s="3" t="str">
        <f>IF(A15="","",'Idle Reduction'!L16)</f>
        <v/>
      </c>
      <c r="G15" s="3" t="str">
        <f>IF(A15="","",'Idle Reduction'!M16)</f>
        <v/>
      </c>
      <c r="H15" s="3" t="str">
        <f>IF('Idle Reduction'!K16="No",IF('Idle Reduction'!N16="",180,'Idle Reduction'!N16),"")</f>
        <v/>
      </c>
      <c r="I15" s="3" t="str">
        <f>IF('Idle Reduction'!K16="No",IF('Idle Reduction'!O16="",0.61,'Idle Reduction'!N16),"")</f>
        <v/>
      </c>
      <c r="J15" s="3" t="str">
        <f>IF(A15="","",'On Road Fleet'!G16)</f>
        <v/>
      </c>
      <c r="K15" s="3" t="str">
        <f>IF(A15="","",'On Road Fleet'!J16)</f>
        <v/>
      </c>
      <c r="L15" s="24" t="str">
        <f>IF(A15="","",'On Road Fleet'!K16)</f>
        <v/>
      </c>
    </row>
    <row r="16" spans="1:20" x14ac:dyDescent="0.3">
      <c r="A16" s="11" t="str">
        <f>IF('Idle Reduction'!A17="","",Main!B$2)</f>
        <v/>
      </c>
      <c r="B16" s="3" t="str">
        <f t="shared" si="0"/>
        <v/>
      </c>
      <c r="C16" s="3" t="str">
        <f>IF(A16="","",'On Road Fleet'!B17&amp;" - "&amp;'On Road Fleet'!D17)</f>
        <v/>
      </c>
      <c r="D16" s="3" t="str">
        <f>IF(A16="","",'On Road Fleet'!E17)</f>
        <v/>
      </c>
      <c r="E16" s="3" t="str">
        <f>IF(A16="","",IF('Idle Reduction'!K17="Yes","Actual","Estimate"))</f>
        <v/>
      </c>
      <c r="F16" s="3" t="str">
        <f>IF(A16="","",'Idle Reduction'!L17)</f>
        <v/>
      </c>
      <c r="G16" s="3" t="str">
        <f>IF(A16="","",'Idle Reduction'!M17)</f>
        <v/>
      </c>
      <c r="H16" s="3" t="str">
        <f>IF('Idle Reduction'!K17="No",IF('Idle Reduction'!N17="",180,'Idle Reduction'!N17),"")</f>
        <v/>
      </c>
      <c r="I16" s="3" t="str">
        <f>IF('Idle Reduction'!K17="No",IF('Idle Reduction'!O17="",0.61,'Idle Reduction'!N17),"")</f>
        <v/>
      </c>
      <c r="J16" s="3" t="str">
        <f>IF(A16="","",'On Road Fleet'!G17)</f>
        <v/>
      </c>
      <c r="K16" s="3" t="str">
        <f>IF(A16="","",'On Road Fleet'!J17)</f>
        <v/>
      </c>
      <c r="L16" s="24" t="str">
        <f>IF(A16="","",'On Road Fleet'!K17)</f>
        <v/>
      </c>
    </row>
    <row r="17" spans="1:12" x14ac:dyDescent="0.3">
      <c r="A17" s="11" t="str">
        <f>IF('Idle Reduction'!A18="","",Main!B$2)</f>
        <v/>
      </c>
      <c r="B17" s="3" t="str">
        <f t="shared" si="0"/>
        <v/>
      </c>
      <c r="C17" s="3" t="str">
        <f>IF(A17="","",'On Road Fleet'!B18&amp;" - "&amp;'On Road Fleet'!D18)</f>
        <v/>
      </c>
      <c r="D17" s="3" t="str">
        <f>IF(A17="","",'On Road Fleet'!E18)</f>
        <v/>
      </c>
      <c r="E17" s="3" t="str">
        <f>IF(A17="","",IF('Idle Reduction'!K18="Yes","Actual","Estimate"))</f>
        <v/>
      </c>
      <c r="F17" s="3" t="str">
        <f>IF(A17="","",'Idle Reduction'!L18)</f>
        <v/>
      </c>
      <c r="G17" s="3" t="str">
        <f>IF(A17="","",'Idle Reduction'!M18)</f>
        <v/>
      </c>
      <c r="H17" s="3" t="str">
        <f>IF('Idle Reduction'!K18="No",IF('Idle Reduction'!N18="",180,'Idle Reduction'!N18),"")</f>
        <v/>
      </c>
      <c r="I17" s="3" t="str">
        <f>IF('Idle Reduction'!K18="No",IF('Idle Reduction'!O18="",0.61,'Idle Reduction'!N18),"")</f>
        <v/>
      </c>
      <c r="J17" s="3" t="str">
        <f>IF(A17="","",'On Road Fleet'!G18)</f>
        <v/>
      </c>
      <c r="K17" s="3" t="str">
        <f>IF(A17="","",'On Road Fleet'!J18)</f>
        <v/>
      </c>
      <c r="L17" s="24" t="str">
        <f>IF(A17="","",'On Road Fleet'!K18)</f>
        <v/>
      </c>
    </row>
    <row r="18" spans="1:12" x14ac:dyDescent="0.3">
      <c r="A18" s="11" t="str">
        <f>IF('Idle Reduction'!A19="","",Main!B$2)</f>
        <v/>
      </c>
      <c r="B18" s="3" t="str">
        <f t="shared" si="0"/>
        <v/>
      </c>
      <c r="C18" s="3" t="str">
        <f>IF(A18="","",'On Road Fleet'!B19&amp;" - "&amp;'On Road Fleet'!D19)</f>
        <v/>
      </c>
      <c r="D18" s="3" t="str">
        <f>IF(A18="","",'On Road Fleet'!E19)</f>
        <v/>
      </c>
      <c r="E18" s="3" t="str">
        <f>IF(A18="","",IF('Idle Reduction'!K19="Yes","Actual","Estimate"))</f>
        <v/>
      </c>
      <c r="F18" s="3" t="str">
        <f>IF(A18="","",'Idle Reduction'!L19)</f>
        <v/>
      </c>
      <c r="G18" s="3" t="str">
        <f>IF(A18="","",'Idle Reduction'!M19)</f>
        <v/>
      </c>
      <c r="H18" s="3" t="str">
        <f>IF('Idle Reduction'!K19="No",IF('Idle Reduction'!N19="",180,'Idle Reduction'!N19),"")</f>
        <v/>
      </c>
      <c r="I18" s="3" t="str">
        <f>IF('Idle Reduction'!K19="No",IF('Idle Reduction'!O19="",0.61,'Idle Reduction'!N19),"")</f>
        <v/>
      </c>
      <c r="J18" s="3" t="str">
        <f>IF(A18="","",'On Road Fleet'!G19)</f>
        <v/>
      </c>
      <c r="K18" s="3" t="str">
        <f>IF(A18="","",'On Road Fleet'!J19)</f>
        <v/>
      </c>
      <c r="L18" s="24" t="str">
        <f>IF(A18="","",'On Road Fleet'!K19)</f>
        <v/>
      </c>
    </row>
    <row r="19" spans="1:12" x14ac:dyDescent="0.3">
      <c r="A19" s="11" t="str">
        <f>IF('Idle Reduction'!A20="","",Main!B$2)</f>
        <v/>
      </c>
      <c r="B19" s="3" t="str">
        <f t="shared" si="0"/>
        <v/>
      </c>
      <c r="C19" s="3" t="str">
        <f>IF(A19="","",'On Road Fleet'!B20&amp;" - "&amp;'On Road Fleet'!D20)</f>
        <v/>
      </c>
      <c r="D19" s="3" t="str">
        <f>IF(A19="","",'On Road Fleet'!E20)</f>
        <v/>
      </c>
      <c r="E19" s="3" t="str">
        <f>IF(A19="","",IF('Idle Reduction'!K20="Yes","Actual","Estimate"))</f>
        <v/>
      </c>
      <c r="F19" s="3" t="str">
        <f>IF(A19="","",'Idle Reduction'!L20)</f>
        <v/>
      </c>
      <c r="G19" s="3" t="str">
        <f>IF(A19="","",'Idle Reduction'!M20)</f>
        <v/>
      </c>
      <c r="H19" s="3" t="str">
        <f>IF('Idle Reduction'!K20="No",IF('Idle Reduction'!N20="",180,'Idle Reduction'!N20),"")</f>
        <v/>
      </c>
      <c r="I19" s="3" t="str">
        <f>IF('Idle Reduction'!K20="No",IF('Idle Reduction'!O20="",0.61,'Idle Reduction'!N20),"")</f>
        <v/>
      </c>
      <c r="J19" s="3" t="str">
        <f>IF(A19="","",'On Road Fleet'!G20)</f>
        <v/>
      </c>
      <c r="K19" s="3" t="str">
        <f>IF(A19="","",'On Road Fleet'!J20)</f>
        <v/>
      </c>
      <c r="L19" s="24" t="str">
        <f>IF(A19="","",'On Road Fleet'!K20)</f>
        <v/>
      </c>
    </row>
    <row r="20" spans="1:12" x14ac:dyDescent="0.3">
      <c r="A20" s="11" t="str">
        <f>IF('Idle Reduction'!A21="","",Main!B$2)</f>
        <v/>
      </c>
      <c r="B20" s="3" t="str">
        <f t="shared" si="0"/>
        <v/>
      </c>
      <c r="C20" s="3" t="str">
        <f>IF(A20="","",'On Road Fleet'!B21&amp;" - "&amp;'On Road Fleet'!D21)</f>
        <v/>
      </c>
      <c r="D20" s="3" t="str">
        <f>IF(A20="","",'On Road Fleet'!E21)</f>
        <v/>
      </c>
      <c r="E20" s="3" t="str">
        <f>IF(A20="","",IF('Idle Reduction'!K21="Yes","Actual","Estimate"))</f>
        <v/>
      </c>
      <c r="F20" s="3" t="str">
        <f>IF(A20="","",'Idle Reduction'!L21)</f>
        <v/>
      </c>
      <c r="G20" s="3" t="str">
        <f>IF(A20="","",'Idle Reduction'!M21)</f>
        <v/>
      </c>
      <c r="H20" s="3" t="str">
        <f>IF('Idle Reduction'!K21="No",IF('Idle Reduction'!N21="",180,'Idle Reduction'!N21),"")</f>
        <v/>
      </c>
      <c r="I20" s="3" t="str">
        <f>IF('Idle Reduction'!K21="No",IF('Idle Reduction'!O21="",0.61,'Idle Reduction'!N21),"")</f>
        <v/>
      </c>
      <c r="J20" s="3" t="str">
        <f>IF(A20="","",'On Road Fleet'!G21)</f>
        <v/>
      </c>
      <c r="K20" s="3" t="str">
        <f>IF(A20="","",'On Road Fleet'!J21)</f>
        <v/>
      </c>
      <c r="L20" s="24" t="str">
        <f>IF(A20="","",'On Road Fleet'!K21)</f>
        <v/>
      </c>
    </row>
    <row r="21" spans="1:12" x14ac:dyDescent="0.3">
      <c r="A21" s="11" t="str">
        <f>IF('Idle Reduction'!A22="","",Main!B$2)</f>
        <v/>
      </c>
      <c r="B21" s="3" t="str">
        <f t="shared" si="0"/>
        <v/>
      </c>
      <c r="C21" s="3" t="str">
        <f>IF(A21="","",'On Road Fleet'!B22&amp;" - "&amp;'On Road Fleet'!D22)</f>
        <v/>
      </c>
      <c r="D21" s="3" t="str">
        <f>IF(A21="","",'On Road Fleet'!E22)</f>
        <v/>
      </c>
      <c r="E21" s="3" t="str">
        <f>IF(A21="","",IF('Idle Reduction'!K22="Yes","Actual","Estimate"))</f>
        <v/>
      </c>
      <c r="F21" s="3" t="str">
        <f>IF(A21="","",'Idle Reduction'!L22)</f>
        <v/>
      </c>
      <c r="G21" s="3" t="str">
        <f>IF(A21="","",'Idle Reduction'!M22)</f>
        <v/>
      </c>
      <c r="H21" s="3" t="str">
        <f>IF('Idle Reduction'!K22="No",IF('Idle Reduction'!N22="",180,'Idle Reduction'!N22),"")</f>
        <v/>
      </c>
      <c r="I21" s="3" t="str">
        <f>IF('Idle Reduction'!K22="No",IF('Idle Reduction'!O22="",0.61,'Idle Reduction'!N22),"")</f>
        <v/>
      </c>
      <c r="J21" s="3" t="str">
        <f>IF(A21="","",'On Road Fleet'!G22)</f>
        <v/>
      </c>
      <c r="K21" s="3" t="str">
        <f>IF(A21="","",'On Road Fleet'!J22)</f>
        <v/>
      </c>
      <c r="L21" s="24" t="str">
        <f>IF(A21="","",'On Road Fleet'!K22)</f>
        <v/>
      </c>
    </row>
    <row r="22" spans="1:12" x14ac:dyDescent="0.3">
      <c r="A22" s="11" t="str">
        <f>IF('Idle Reduction'!A23="","",Main!B$2)</f>
        <v/>
      </c>
      <c r="B22" s="3" t="str">
        <f t="shared" si="0"/>
        <v/>
      </c>
      <c r="C22" s="3" t="str">
        <f>IF(A22="","",'On Road Fleet'!B23&amp;" - "&amp;'On Road Fleet'!D23)</f>
        <v/>
      </c>
      <c r="D22" s="3" t="str">
        <f>IF(A22="","",'On Road Fleet'!E23)</f>
        <v/>
      </c>
      <c r="E22" s="3" t="str">
        <f>IF(A22="","",IF('Idle Reduction'!K23="Yes","Actual","Estimate"))</f>
        <v/>
      </c>
      <c r="F22" s="3" t="str">
        <f>IF(A22="","",'Idle Reduction'!L23)</f>
        <v/>
      </c>
      <c r="G22" s="3" t="str">
        <f>IF(A22="","",'Idle Reduction'!M23)</f>
        <v/>
      </c>
      <c r="H22" s="3" t="str">
        <f>IF('Idle Reduction'!K23="No",IF('Idle Reduction'!N23="",180,'Idle Reduction'!N23),"")</f>
        <v/>
      </c>
      <c r="I22" s="3" t="str">
        <f>IF('Idle Reduction'!K23="No",IF('Idle Reduction'!O23="",0.61,'Idle Reduction'!N23),"")</f>
        <v/>
      </c>
      <c r="J22" s="3" t="str">
        <f>IF(A22="","",'On Road Fleet'!G23)</f>
        <v/>
      </c>
      <c r="K22" s="3" t="str">
        <f>IF(A22="","",'On Road Fleet'!J23)</f>
        <v/>
      </c>
      <c r="L22" s="24" t="str">
        <f>IF(A22="","",'On Road Fleet'!K23)</f>
        <v/>
      </c>
    </row>
    <row r="23" spans="1:12" x14ac:dyDescent="0.3">
      <c r="A23" s="11" t="str">
        <f>IF('Idle Reduction'!A24="","",Main!B$2)</f>
        <v/>
      </c>
      <c r="B23" s="3" t="str">
        <f t="shared" si="0"/>
        <v/>
      </c>
      <c r="C23" s="3" t="str">
        <f>IF(A23="","",'On Road Fleet'!B24&amp;" - "&amp;'On Road Fleet'!D24)</f>
        <v/>
      </c>
      <c r="D23" s="3" t="str">
        <f>IF(A23="","",'On Road Fleet'!E24)</f>
        <v/>
      </c>
      <c r="E23" s="3" t="str">
        <f>IF(A23="","",IF('Idle Reduction'!K24="Yes","Actual","Estimate"))</f>
        <v/>
      </c>
      <c r="F23" s="3" t="str">
        <f>IF(A23="","",'Idle Reduction'!L24)</f>
        <v/>
      </c>
      <c r="G23" s="3" t="str">
        <f>IF(A23="","",'Idle Reduction'!M24)</f>
        <v/>
      </c>
      <c r="H23" s="3" t="str">
        <f>IF('Idle Reduction'!K24="No",IF('Idle Reduction'!N24="",180,'Idle Reduction'!N24),"")</f>
        <v/>
      </c>
      <c r="I23" s="3" t="str">
        <f>IF('Idle Reduction'!K24="No",IF('Idle Reduction'!O24="",0.61,'Idle Reduction'!N24),"")</f>
        <v/>
      </c>
      <c r="J23" s="3" t="str">
        <f>IF(A23="","",'On Road Fleet'!G24)</f>
        <v/>
      </c>
      <c r="K23" s="3" t="str">
        <f>IF(A23="","",'On Road Fleet'!J24)</f>
        <v/>
      </c>
      <c r="L23" s="24" t="str">
        <f>IF(A23="","",'On Road Fleet'!K24)</f>
        <v/>
      </c>
    </row>
    <row r="24" spans="1:12" x14ac:dyDescent="0.3">
      <c r="A24" s="11" t="str">
        <f>IF('Idle Reduction'!A25="","",Main!B$2)</f>
        <v/>
      </c>
      <c r="B24" s="3" t="str">
        <f t="shared" si="0"/>
        <v/>
      </c>
      <c r="C24" s="3" t="str">
        <f>IF(A24="","",'On Road Fleet'!B25&amp;" - "&amp;'On Road Fleet'!D25)</f>
        <v/>
      </c>
      <c r="D24" s="3" t="str">
        <f>IF(A24="","",'On Road Fleet'!E25)</f>
        <v/>
      </c>
      <c r="E24" s="3" t="str">
        <f>IF(A24="","",IF('Idle Reduction'!K25="Yes","Actual","Estimate"))</f>
        <v/>
      </c>
      <c r="F24" s="3" t="str">
        <f>IF(A24="","",'Idle Reduction'!L25)</f>
        <v/>
      </c>
      <c r="G24" s="3" t="str">
        <f>IF(A24="","",'Idle Reduction'!M25)</f>
        <v/>
      </c>
      <c r="H24" s="3" t="str">
        <f>IF('Idle Reduction'!K25="No",IF('Idle Reduction'!N25="",180,'Idle Reduction'!N25),"")</f>
        <v/>
      </c>
      <c r="I24" s="3" t="str">
        <f>IF('Idle Reduction'!K25="No",IF('Idle Reduction'!O25="",0.61,'Idle Reduction'!N25),"")</f>
        <v/>
      </c>
      <c r="J24" s="3" t="str">
        <f>IF(A24="","",'On Road Fleet'!G25)</f>
        <v/>
      </c>
      <c r="K24" s="3" t="str">
        <f>IF(A24="","",'On Road Fleet'!J25)</f>
        <v/>
      </c>
      <c r="L24" s="24" t="str">
        <f>IF(A24="","",'On Road Fleet'!K25)</f>
        <v/>
      </c>
    </row>
    <row r="25" spans="1:12" x14ac:dyDescent="0.3">
      <c r="A25" s="11" t="str">
        <f>IF('Idle Reduction'!A26="","",Main!B$2)</f>
        <v/>
      </c>
      <c r="B25" s="3" t="str">
        <f t="shared" si="0"/>
        <v/>
      </c>
      <c r="C25" s="3" t="str">
        <f>IF(A25="","",'On Road Fleet'!B26&amp;" - "&amp;'On Road Fleet'!D26)</f>
        <v/>
      </c>
      <c r="D25" s="3" t="str">
        <f>IF(A25="","",'On Road Fleet'!E26)</f>
        <v/>
      </c>
      <c r="E25" s="3" t="str">
        <f>IF(A25="","",IF('Idle Reduction'!K26="Yes","Actual","Estimate"))</f>
        <v/>
      </c>
      <c r="F25" s="3" t="str">
        <f>IF(A25="","",'Idle Reduction'!L26)</f>
        <v/>
      </c>
      <c r="G25" s="3" t="str">
        <f>IF(A25="","",'Idle Reduction'!M26)</f>
        <v/>
      </c>
      <c r="H25" s="3" t="str">
        <f>IF('Idle Reduction'!K26="No",IF('Idle Reduction'!N26="",180,'Idle Reduction'!N26),"")</f>
        <v/>
      </c>
      <c r="I25" s="3" t="str">
        <f>IF('Idle Reduction'!K26="No",IF('Idle Reduction'!O26="",0.61,'Idle Reduction'!N26),"")</f>
        <v/>
      </c>
      <c r="J25" s="3" t="str">
        <f>IF(A25="","",'On Road Fleet'!G26)</f>
        <v/>
      </c>
      <c r="K25" s="3" t="str">
        <f>IF(A25="","",'On Road Fleet'!J26)</f>
        <v/>
      </c>
      <c r="L25" s="24" t="str">
        <f>IF(A25="","",'On Road Fleet'!K26)</f>
        <v/>
      </c>
    </row>
    <row r="26" spans="1:12" ht="15" thickBot="1" x14ac:dyDescent="0.35">
      <c r="A26" s="13" t="str">
        <f>IF('Idle Reduction'!A27="","",Main!B$2)</f>
        <v/>
      </c>
      <c r="B26" s="27" t="str">
        <f t="shared" si="0"/>
        <v/>
      </c>
      <c r="C26" s="27" t="str">
        <f>IF(A26="","",'On Road Fleet'!B27&amp;" - "&amp;'On Road Fleet'!D27)</f>
        <v/>
      </c>
      <c r="D26" s="27" t="str">
        <f>IF(A26="","",'On Road Fleet'!E27)</f>
        <v/>
      </c>
      <c r="E26" s="27" t="str">
        <f>IF(A26="","",IF('Idle Reduction'!K27="Yes","Actual","Estimate"))</f>
        <v/>
      </c>
      <c r="F26" s="27" t="str">
        <f>IF(A26="","",'Idle Reduction'!L27)</f>
        <v/>
      </c>
      <c r="G26" s="27" t="str">
        <f>IF(A26="","",'Idle Reduction'!M27)</f>
        <v/>
      </c>
      <c r="H26" s="27" t="str">
        <f>IF('Idle Reduction'!K27="No",IF('Idle Reduction'!N27="",180,'Idle Reduction'!N27),"")</f>
        <v/>
      </c>
      <c r="I26" s="27" t="str">
        <f>IF('Idle Reduction'!K27="No",IF('Idle Reduction'!O27="",0.61,'Idle Reduction'!N27),"")</f>
        <v/>
      </c>
      <c r="J26" s="27" t="str">
        <f>IF(A26="","",'On Road Fleet'!G27)</f>
        <v/>
      </c>
      <c r="K26" s="27" t="str">
        <f>IF(A26="","",'On Road Fleet'!J27)</f>
        <v/>
      </c>
      <c r="L26" s="28" t="str">
        <f>IF(A26="","",'On Road Fleet'!K27)</f>
        <v/>
      </c>
    </row>
    <row r="28" spans="1:12" ht="24" thickBot="1" x14ac:dyDescent="0.5">
      <c r="A28" s="211" t="s">
        <v>380</v>
      </c>
      <c r="B28" t="s">
        <v>372</v>
      </c>
      <c r="C28" t="s">
        <v>373</v>
      </c>
      <c r="D28" t="s">
        <v>374</v>
      </c>
      <c r="E28" t="s">
        <v>358</v>
      </c>
      <c r="F28" t="s">
        <v>375</v>
      </c>
      <c r="G28" t="s">
        <v>376</v>
      </c>
      <c r="H28" t="s">
        <v>377</v>
      </c>
      <c r="I28" t="s">
        <v>378</v>
      </c>
      <c r="J28" t="s">
        <v>379</v>
      </c>
      <c r="K28" t="s">
        <v>30</v>
      </c>
      <c r="L28" t="s">
        <v>32</v>
      </c>
    </row>
    <row r="29" spans="1:12" x14ac:dyDescent="0.3">
      <c r="A29" s="8" t="str">
        <f>IF('Idle Reduction'!A30="","",Main!B$2)</f>
        <v/>
      </c>
      <c r="B29" s="33" t="str">
        <f>IF(A29="","","Policy")</f>
        <v/>
      </c>
      <c r="C29" s="33" t="str">
        <f>IF(A29="","",'Off Non-Road Equipment'!B3&amp;" - "&amp;'Off Non-Road Equipment'!D3)</f>
        <v/>
      </c>
      <c r="D29" s="33" t="str">
        <f>IF(A29="","",'Off Non-Road Equipment'!E3)</f>
        <v/>
      </c>
      <c r="E29" s="33" t="str">
        <f>IF(A29="","",IF('Idle Reduction'!B30="Yes","Actual","Estimate"))</f>
        <v/>
      </c>
      <c r="F29" s="33" t="str">
        <f>IF(A29="","",'Idle Reduction'!C30)</f>
        <v/>
      </c>
      <c r="G29" s="33" t="str">
        <f>IF('Idle Reduction'!D30="","",'Idle Reduction'!D30)</f>
        <v/>
      </c>
      <c r="H29" s="33" t="str">
        <f>IF('Export Idle Reduction'!A29="","",IF('Idle Reduction'!G30="",365,'Idle Reduction'!G30))</f>
        <v/>
      </c>
      <c r="I29" s="33" t="str">
        <f>IF('Export Idle Reduction'!A29="","",IF('Idle Reduction'!E30="",0.49,'Idle Reduction'!E30))</f>
        <v/>
      </c>
      <c r="J29" s="33" t="str">
        <f>IF(A29="","",'Off Non-Road Equipment'!G3)</f>
        <v/>
      </c>
      <c r="K29" s="33" t="str">
        <f>IF(A29="","",'Off Non-Road Equipment'!I3)</f>
        <v/>
      </c>
      <c r="L29" s="34" t="str">
        <f>IF(A29="","",'Off Non-Road Equipment'!J3)</f>
        <v/>
      </c>
    </row>
    <row r="30" spans="1:12" x14ac:dyDescent="0.3">
      <c r="A30" s="11" t="str">
        <f>IF('Idle Reduction'!A31="","",Main!B$2)</f>
        <v/>
      </c>
      <c r="B30" s="3" t="str">
        <f t="shared" ref="B30:B53" si="1">IF(A30="","","Policy")</f>
        <v/>
      </c>
      <c r="C30" s="3" t="str">
        <f>IF(A30="","",'Off Non-Road Equipment'!B4&amp;" - "&amp;'Off Non-Road Equipment'!D4)</f>
        <v/>
      </c>
      <c r="D30" s="3" t="str">
        <f>IF(A30="","",'Off Non-Road Equipment'!E4)</f>
        <v/>
      </c>
      <c r="E30" s="3" t="str">
        <f>IF(A30="","",IF('Idle Reduction'!B31="Yes","Actual","Estimate"))</f>
        <v/>
      </c>
      <c r="F30" s="3" t="str">
        <f>IF(A30="","",'Idle Reduction'!C31)</f>
        <v/>
      </c>
      <c r="G30" s="3" t="str">
        <f>IF('Idle Reduction'!D31="","",'Idle Reduction'!D31)</f>
        <v/>
      </c>
      <c r="H30" s="3" t="str">
        <f>IF('Export Idle Reduction'!A30="","",IF('Idle Reduction'!G31="",365,'Idle Reduction'!G31))</f>
        <v/>
      </c>
      <c r="I30" s="3" t="str">
        <f>IF('Export Idle Reduction'!A30="","",IF('Idle Reduction'!E31="",0.49,'Idle Reduction'!E31))</f>
        <v/>
      </c>
      <c r="J30" s="3" t="str">
        <f>IF(A30="","",'Off Non-Road Equipment'!G4)</f>
        <v/>
      </c>
      <c r="K30" s="3" t="str">
        <f>IF(A30="","",'Off Non-Road Equipment'!I4)</f>
        <v/>
      </c>
      <c r="L30" s="24" t="str">
        <f>IF(A30="","",'Off Non-Road Equipment'!J4)</f>
        <v/>
      </c>
    </row>
    <row r="31" spans="1:12" x14ac:dyDescent="0.3">
      <c r="A31" s="11" t="str">
        <f>IF('Idle Reduction'!A32="","",Main!B$2)</f>
        <v/>
      </c>
      <c r="B31" s="3" t="str">
        <f t="shared" si="1"/>
        <v/>
      </c>
      <c r="C31" s="3" t="str">
        <f>IF(A31="","",'Off Non-Road Equipment'!B5&amp;" - "&amp;'Off Non-Road Equipment'!D5)</f>
        <v/>
      </c>
      <c r="D31" s="3" t="str">
        <f>IF(A31="","",'Off Non-Road Equipment'!E5)</f>
        <v/>
      </c>
      <c r="E31" s="3" t="str">
        <f>IF(A31="","",IF('Idle Reduction'!B32="Yes","Actual","Estimate"))</f>
        <v/>
      </c>
      <c r="F31" s="3" t="str">
        <f>IF(A31="","",'Idle Reduction'!C32)</f>
        <v/>
      </c>
      <c r="G31" s="3" t="str">
        <f>IF('Idle Reduction'!D32="","",'Idle Reduction'!D32)</f>
        <v/>
      </c>
      <c r="H31" s="3" t="str">
        <f>IF('Export Idle Reduction'!A31="","",IF('Idle Reduction'!G32="",365,'Idle Reduction'!G32))</f>
        <v/>
      </c>
      <c r="I31" s="3" t="str">
        <f>IF('Export Idle Reduction'!A31="","",IF('Idle Reduction'!E32="",0.49,'Idle Reduction'!E32))</f>
        <v/>
      </c>
      <c r="J31" s="3" t="str">
        <f>IF(A31="","",'Off Non-Road Equipment'!G5)</f>
        <v/>
      </c>
      <c r="K31" s="3" t="str">
        <f>IF(A31="","",'Off Non-Road Equipment'!I5)</f>
        <v/>
      </c>
      <c r="L31" s="24" t="str">
        <f>IF(A31="","",'Off Non-Road Equipment'!J5)</f>
        <v/>
      </c>
    </row>
    <row r="32" spans="1:12" x14ac:dyDescent="0.3">
      <c r="A32" s="11" t="str">
        <f>IF('Idle Reduction'!A33="","",Main!B$2)</f>
        <v/>
      </c>
      <c r="B32" s="3" t="str">
        <f t="shared" si="1"/>
        <v/>
      </c>
      <c r="C32" s="3" t="str">
        <f>IF(A32="","",'Off Non-Road Equipment'!B6&amp;" - "&amp;'Off Non-Road Equipment'!D6)</f>
        <v/>
      </c>
      <c r="D32" s="3" t="str">
        <f>IF(A32="","",'Off Non-Road Equipment'!E6)</f>
        <v/>
      </c>
      <c r="E32" s="3" t="str">
        <f>IF(A32="","",IF('Idle Reduction'!B33="Yes","Actual","Estimate"))</f>
        <v/>
      </c>
      <c r="F32" s="3" t="str">
        <f>IF(A32="","",'Idle Reduction'!C33)</f>
        <v/>
      </c>
      <c r="G32" s="3" t="str">
        <f>IF('Idle Reduction'!D33="","",'Idle Reduction'!D33)</f>
        <v/>
      </c>
      <c r="H32" s="3" t="str">
        <f>IF('Export Idle Reduction'!A32="","",IF('Idle Reduction'!G33="",365,'Idle Reduction'!G33))</f>
        <v/>
      </c>
      <c r="I32" s="3" t="str">
        <f>IF('Export Idle Reduction'!A32="","",IF('Idle Reduction'!E33="",0.49,'Idle Reduction'!E33))</f>
        <v/>
      </c>
      <c r="J32" s="3" t="str">
        <f>IF(A32="","",'Off Non-Road Equipment'!G6)</f>
        <v/>
      </c>
      <c r="K32" s="3" t="str">
        <f>IF(A32="","",'Off Non-Road Equipment'!I6)</f>
        <v/>
      </c>
      <c r="L32" s="24" t="str">
        <f>IF(A32="","",'Off Non-Road Equipment'!J6)</f>
        <v/>
      </c>
    </row>
    <row r="33" spans="1:12" x14ac:dyDescent="0.3">
      <c r="A33" s="11" t="str">
        <f>IF('Idle Reduction'!A34="","",Main!B$2)</f>
        <v/>
      </c>
      <c r="B33" s="3" t="str">
        <f t="shared" si="1"/>
        <v/>
      </c>
      <c r="C33" s="3" t="str">
        <f>IF(A33="","",'Off Non-Road Equipment'!B7&amp;" - "&amp;'Off Non-Road Equipment'!D7)</f>
        <v/>
      </c>
      <c r="D33" s="3" t="str">
        <f>IF(A33="","",'Off Non-Road Equipment'!E7)</f>
        <v/>
      </c>
      <c r="E33" s="3" t="str">
        <f>IF(A33="","",IF('Idle Reduction'!B34="Yes","Actual","Estimate"))</f>
        <v/>
      </c>
      <c r="F33" s="3" t="str">
        <f>IF(A33="","",'Idle Reduction'!C34)</f>
        <v/>
      </c>
      <c r="G33" s="3" t="str">
        <f>IF('Idle Reduction'!D34="","",'Idle Reduction'!D34)</f>
        <v/>
      </c>
      <c r="H33" s="3" t="str">
        <f>IF('Export Idle Reduction'!A33="","",IF('Idle Reduction'!G34="",365,'Idle Reduction'!G34))</f>
        <v/>
      </c>
      <c r="I33" s="3" t="str">
        <f>IF('Export Idle Reduction'!A33="","",IF('Idle Reduction'!E34="",0.49,'Idle Reduction'!E34))</f>
        <v/>
      </c>
      <c r="J33" s="3" t="str">
        <f>IF(A33="","",'Off Non-Road Equipment'!G7)</f>
        <v/>
      </c>
      <c r="K33" s="3" t="str">
        <f>IF(A33="","",'Off Non-Road Equipment'!I7)</f>
        <v/>
      </c>
      <c r="L33" s="24" t="str">
        <f>IF(A33="","",'Off Non-Road Equipment'!J7)</f>
        <v/>
      </c>
    </row>
    <row r="34" spans="1:12" x14ac:dyDescent="0.3">
      <c r="A34" s="11" t="str">
        <f>IF('Idle Reduction'!A35="","",Main!B$2)</f>
        <v/>
      </c>
      <c r="B34" s="3" t="str">
        <f t="shared" si="1"/>
        <v/>
      </c>
      <c r="C34" s="3" t="str">
        <f>IF(A34="","",'Off Non-Road Equipment'!B8&amp;" - "&amp;'Off Non-Road Equipment'!D8)</f>
        <v/>
      </c>
      <c r="D34" s="3" t="str">
        <f>IF(A34="","",'Off Non-Road Equipment'!E8)</f>
        <v/>
      </c>
      <c r="E34" s="3" t="str">
        <f>IF(A34="","",IF('Idle Reduction'!B35="Yes","Actual","Estimate"))</f>
        <v/>
      </c>
      <c r="F34" s="3" t="str">
        <f>IF(A34="","",'Idle Reduction'!C35)</f>
        <v/>
      </c>
      <c r="G34" s="3" t="str">
        <f>IF('Idle Reduction'!D35="","",'Idle Reduction'!D35)</f>
        <v/>
      </c>
      <c r="H34" s="3" t="str">
        <f>IF('Export Idle Reduction'!A34="","",IF('Idle Reduction'!G35="",365,'Idle Reduction'!G35))</f>
        <v/>
      </c>
      <c r="I34" s="3" t="str">
        <f>IF('Export Idle Reduction'!A34="","",IF('Idle Reduction'!E35="",0.49,'Idle Reduction'!E35))</f>
        <v/>
      </c>
      <c r="J34" s="3" t="str">
        <f>IF(A34="","",'Off Non-Road Equipment'!G8)</f>
        <v/>
      </c>
      <c r="K34" s="3" t="str">
        <f>IF(A34="","",'Off Non-Road Equipment'!I8)</f>
        <v/>
      </c>
      <c r="L34" s="24" t="str">
        <f>IF(A34="","",'Off Non-Road Equipment'!J8)</f>
        <v/>
      </c>
    </row>
    <row r="35" spans="1:12" x14ac:dyDescent="0.3">
      <c r="A35" s="11" t="str">
        <f>IF('Idle Reduction'!A36="","",Main!B$2)</f>
        <v/>
      </c>
      <c r="B35" s="3" t="str">
        <f t="shared" si="1"/>
        <v/>
      </c>
      <c r="C35" s="3" t="str">
        <f>IF(A35="","",'Off Non-Road Equipment'!B9&amp;" - "&amp;'Off Non-Road Equipment'!D9)</f>
        <v/>
      </c>
      <c r="D35" s="3" t="str">
        <f>IF(A35="","",'Off Non-Road Equipment'!E9)</f>
        <v/>
      </c>
      <c r="E35" s="3" t="str">
        <f>IF(A35="","",IF('Idle Reduction'!B36="Yes","Actual","Estimate"))</f>
        <v/>
      </c>
      <c r="F35" s="3" t="str">
        <f>IF(A35="","",'Idle Reduction'!C36)</f>
        <v/>
      </c>
      <c r="G35" s="3" t="str">
        <f>IF('Idle Reduction'!D36="","",'Idle Reduction'!D36)</f>
        <v/>
      </c>
      <c r="H35" s="3" t="str">
        <f>IF('Export Idle Reduction'!A35="","",IF('Idle Reduction'!G36="",365,'Idle Reduction'!G36))</f>
        <v/>
      </c>
      <c r="I35" s="3" t="str">
        <f>IF('Export Idle Reduction'!A35="","",IF('Idle Reduction'!E36="",0.49,'Idle Reduction'!E36))</f>
        <v/>
      </c>
      <c r="J35" s="3" t="str">
        <f>IF(A35="","",'Off Non-Road Equipment'!G9)</f>
        <v/>
      </c>
      <c r="K35" s="3" t="str">
        <f>IF(A35="","",'Off Non-Road Equipment'!I9)</f>
        <v/>
      </c>
      <c r="L35" s="24" t="str">
        <f>IF(A35="","",'Off Non-Road Equipment'!J9)</f>
        <v/>
      </c>
    </row>
    <row r="36" spans="1:12" x14ac:dyDescent="0.3">
      <c r="A36" s="11" t="str">
        <f>IF('Idle Reduction'!A37="","",Main!B$2)</f>
        <v/>
      </c>
      <c r="B36" s="3" t="str">
        <f t="shared" si="1"/>
        <v/>
      </c>
      <c r="C36" s="3" t="str">
        <f>IF(A36="","",'Off Non-Road Equipment'!B10&amp;" - "&amp;'Off Non-Road Equipment'!D10)</f>
        <v/>
      </c>
      <c r="D36" s="3" t="str">
        <f>IF(A36="","",'Off Non-Road Equipment'!E10)</f>
        <v/>
      </c>
      <c r="E36" s="3" t="str">
        <f>IF(A36="","",IF('Idle Reduction'!B37="Yes","Actual","Estimate"))</f>
        <v/>
      </c>
      <c r="F36" s="3" t="str">
        <f>IF(A36="","",'Idle Reduction'!C37)</f>
        <v/>
      </c>
      <c r="G36" s="3" t="str">
        <f>IF('Idle Reduction'!D37="","",'Idle Reduction'!D37)</f>
        <v/>
      </c>
      <c r="H36" s="3" t="str">
        <f>IF('Export Idle Reduction'!A36="","",IF('Idle Reduction'!G37="",365,'Idle Reduction'!G37))</f>
        <v/>
      </c>
      <c r="I36" s="3" t="str">
        <f>IF('Export Idle Reduction'!A36="","",IF('Idle Reduction'!E37="",0.49,'Idle Reduction'!E37))</f>
        <v/>
      </c>
      <c r="J36" s="3" t="str">
        <f>IF(A36="","",'Off Non-Road Equipment'!G10)</f>
        <v/>
      </c>
      <c r="K36" s="3" t="str">
        <f>IF(A36="","",'Off Non-Road Equipment'!I10)</f>
        <v/>
      </c>
      <c r="L36" s="24" t="str">
        <f>IF(A36="","",'Off Non-Road Equipment'!J10)</f>
        <v/>
      </c>
    </row>
    <row r="37" spans="1:12" x14ac:dyDescent="0.3">
      <c r="A37" s="11" t="str">
        <f>IF('Idle Reduction'!A38="","",Main!B$2)</f>
        <v/>
      </c>
      <c r="B37" s="3" t="str">
        <f t="shared" si="1"/>
        <v/>
      </c>
      <c r="C37" s="3" t="str">
        <f>IF(A37="","",'Off Non-Road Equipment'!B11&amp;" - "&amp;'Off Non-Road Equipment'!D11)</f>
        <v/>
      </c>
      <c r="D37" s="3" t="str">
        <f>IF(A37="","",'Off Non-Road Equipment'!E11)</f>
        <v/>
      </c>
      <c r="E37" s="3" t="str">
        <f>IF(A37="","",IF('Idle Reduction'!B38="Yes","Actual","Estimate"))</f>
        <v/>
      </c>
      <c r="F37" s="3" t="str">
        <f>IF(A37="","",'Idle Reduction'!C38)</f>
        <v/>
      </c>
      <c r="G37" s="3" t="str">
        <f>IF('Idle Reduction'!D38="","",'Idle Reduction'!D38)</f>
        <v/>
      </c>
      <c r="H37" s="3" t="str">
        <f>IF('Export Idle Reduction'!A37="","",IF('Idle Reduction'!G38="",365,'Idle Reduction'!G38))</f>
        <v/>
      </c>
      <c r="I37" s="3" t="str">
        <f>IF('Export Idle Reduction'!A37="","",IF('Idle Reduction'!E38="",0.49,'Idle Reduction'!E38))</f>
        <v/>
      </c>
      <c r="J37" s="3" t="str">
        <f>IF(A37="","",'Off Non-Road Equipment'!G11)</f>
        <v/>
      </c>
      <c r="K37" s="3" t="str">
        <f>IF(A37="","",'Off Non-Road Equipment'!I11)</f>
        <v/>
      </c>
      <c r="L37" s="24" t="str">
        <f>IF(A37="","",'Off Non-Road Equipment'!J11)</f>
        <v/>
      </c>
    </row>
    <row r="38" spans="1:12" x14ac:dyDescent="0.3">
      <c r="A38" s="11" t="str">
        <f>IF('Idle Reduction'!A39="","",Main!B$2)</f>
        <v/>
      </c>
      <c r="B38" s="3" t="str">
        <f t="shared" si="1"/>
        <v/>
      </c>
      <c r="C38" s="3" t="str">
        <f>IF(A38="","",'Off Non-Road Equipment'!B12&amp;" - "&amp;'Off Non-Road Equipment'!D12)</f>
        <v/>
      </c>
      <c r="D38" s="3" t="str">
        <f>IF(A38="","",'Off Non-Road Equipment'!E12)</f>
        <v/>
      </c>
      <c r="E38" s="3" t="str">
        <f>IF(A38="","",IF('Idle Reduction'!B39="Yes","Actual","Estimate"))</f>
        <v/>
      </c>
      <c r="F38" s="3" t="str">
        <f>IF(A38="","",'Idle Reduction'!C39)</f>
        <v/>
      </c>
      <c r="G38" s="3" t="str">
        <f>IF('Idle Reduction'!D39="","",'Idle Reduction'!D39)</f>
        <v/>
      </c>
      <c r="H38" s="3" t="str">
        <f>IF('Export Idle Reduction'!A38="","",IF('Idle Reduction'!G39="",365,'Idle Reduction'!G39))</f>
        <v/>
      </c>
      <c r="I38" s="3" t="str">
        <f>IF('Export Idle Reduction'!A38="","",IF('Idle Reduction'!E39="",0.49,'Idle Reduction'!E39))</f>
        <v/>
      </c>
      <c r="J38" s="3" t="str">
        <f>IF(A38="","",'Off Non-Road Equipment'!G12)</f>
        <v/>
      </c>
      <c r="K38" s="3" t="str">
        <f>IF(A38="","",'Off Non-Road Equipment'!I12)</f>
        <v/>
      </c>
      <c r="L38" s="24" t="str">
        <f>IF(A38="","",'Off Non-Road Equipment'!J12)</f>
        <v/>
      </c>
    </row>
    <row r="39" spans="1:12" x14ac:dyDescent="0.3">
      <c r="A39" s="11" t="str">
        <f>IF('Idle Reduction'!A40="","",Main!B$2)</f>
        <v/>
      </c>
      <c r="B39" s="3" t="str">
        <f t="shared" si="1"/>
        <v/>
      </c>
      <c r="C39" s="3" t="str">
        <f>IF(A39="","",'Off Non-Road Equipment'!B13&amp;" - "&amp;'Off Non-Road Equipment'!D13)</f>
        <v/>
      </c>
      <c r="D39" s="3" t="str">
        <f>IF(A39="","",'Off Non-Road Equipment'!E13)</f>
        <v/>
      </c>
      <c r="E39" s="3" t="str">
        <f>IF(A39="","",IF('Idle Reduction'!B40="Yes","Actual","Estimate"))</f>
        <v/>
      </c>
      <c r="F39" s="3" t="str">
        <f>IF(A39="","",'Idle Reduction'!C40)</f>
        <v/>
      </c>
      <c r="G39" s="3" t="str">
        <f>IF('Idle Reduction'!D40="","",'Idle Reduction'!D40)</f>
        <v/>
      </c>
      <c r="H39" s="3" t="str">
        <f>IF('Export Idle Reduction'!A39="","",IF('Idle Reduction'!G40="",365,'Idle Reduction'!G40))</f>
        <v/>
      </c>
      <c r="I39" s="3" t="str">
        <f>IF('Export Idle Reduction'!A39="","",IF('Idle Reduction'!E40="",0.49,'Idle Reduction'!E40))</f>
        <v/>
      </c>
      <c r="J39" s="3" t="str">
        <f>IF(A39="","",'Off Non-Road Equipment'!G13)</f>
        <v/>
      </c>
      <c r="K39" s="3" t="str">
        <f>IF(A39="","",'Off Non-Road Equipment'!I13)</f>
        <v/>
      </c>
      <c r="L39" s="24" t="str">
        <f>IF(A39="","",'Off Non-Road Equipment'!J13)</f>
        <v/>
      </c>
    </row>
    <row r="40" spans="1:12" x14ac:dyDescent="0.3">
      <c r="A40" s="11" t="str">
        <f>IF('Idle Reduction'!A41="","",Main!B$2)</f>
        <v/>
      </c>
      <c r="B40" s="3" t="str">
        <f t="shared" si="1"/>
        <v/>
      </c>
      <c r="C40" s="3" t="str">
        <f>IF(A40="","",'Off Non-Road Equipment'!B14&amp;" - "&amp;'Off Non-Road Equipment'!D14)</f>
        <v/>
      </c>
      <c r="D40" s="3" t="str">
        <f>IF(A40="","",'Off Non-Road Equipment'!E14)</f>
        <v/>
      </c>
      <c r="E40" s="3" t="str">
        <f>IF(A40="","",IF('Idle Reduction'!B41="Yes","Actual","Estimate"))</f>
        <v/>
      </c>
      <c r="F40" s="3" t="str">
        <f>IF(A40="","",'Idle Reduction'!C41)</f>
        <v/>
      </c>
      <c r="G40" s="3" t="str">
        <f>IF('Idle Reduction'!D41="","",'Idle Reduction'!D41)</f>
        <v/>
      </c>
      <c r="H40" s="3" t="str">
        <f>IF('Export Idle Reduction'!A40="","",IF('Idle Reduction'!G41="",365,'Idle Reduction'!G41))</f>
        <v/>
      </c>
      <c r="I40" s="3" t="str">
        <f>IF('Export Idle Reduction'!A40="","",IF('Idle Reduction'!E41="",0.49,'Idle Reduction'!E41))</f>
        <v/>
      </c>
      <c r="J40" s="3" t="str">
        <f>IF(A40="","",'Off Non-Road Equipment'!G14)</f>
        <v/>
      </c>
      <c r="K40" s="3" t="str">
        <f>IF(A40="","",'Off Non-Road Equipment'!I14)</f>
        <v/>
      </c>
      <c r="L40" s="24" t="str">
        <f>IF(A40="","",'Off Non-Road Equipment'!J14)</f>
        <v/>
      </c>
    </row>
    <row r="41" spans="1:12" x14ac:dyDescent="0.3">
      <c r="A41" s="11" t="str">
        <f>IF('Idle Reduction'!A42="","",Main!B$2)</f>
        <v/>
      </c>
      <c r="B41" s="3" t="str">
        <f t="shared" si="1"/>
        <v/>
      </c>
      <c r="C41" s="3" t="str">
        <f>IF(A41="","",'Off Non-Road Equipment'!B15&amp;" - "&amp;'Off Non-Road Equipment'!D15)</f>
        <v/>
      </c>
      <c r="D41" s="3" t="str">
        <f>IF(A41="","",'Off Non-Road Equipment'!E15)</f>
        <v/>
      </c>
      <c r="E41" s="3" t="str">
        <f>IF(A41="","",IF('Idle Reduction'!B42="Yes","Actual","Estimate"))</f>
        <v/>
      </c>
      <c r="F41" s="3" t="str">
        <f>IF(A41="","",'Idle Reduction'!C42)</f>
        <v/>
      </c>
      <c r="G41" s="3" t="str">
        <f>IF('Idle Reduction'!D42="","",'Idle Reduction'!D42)</f>
        <v/>
      </c>
      <c r="H41" s="3" t="str">
        <f>IF('Export Idle Reduction'!A41="","",IF('Idle Reduction'!G42="",365,'Idle Reduction'!G42))</f>
        <v/>
      </c>
      <c r="I41" s="3" t="str">
        <f>IF('Export Idle Reduction'!A41="","",IF('Idle Reduction'!E42="",0.49,'Idle Reduction'!E42))</f>
        <v/>
      </c>
      <c r="J41" s="3" t="str">
        <f>IF(A41="","",'Off Non-Road Equipment'!G15)</f>
        <v/>
      </c>
      <c r="K41" s="3" t="str">
        <f>IF(A41="","",'Off Non-Road Equipment'!I15)</f>
        <v/>
      </c>
      <c r="L41" s="24" t="str">
        <f>IF(A41="","",'Off Non-Road Equipment'!J15)</f>
        <v/>
      </c>
    </row>
    <row r="42" spans="1:12" x14ac:dyDescent="0.3">
      <c r="A42" s="11" t="str">
        <f>IF('Idle Reduction'!A43="","",Main!B$2)</f>
        <v/>
      </c>
      <c r="B42" s="3" t="str">
        <f t="shared" si="1"/>
        <v/>
      </c>
      <c r="C42" s="3" t="str">
        <f>IF(A42="","",'Off Non-Road Equipment'!B16&amp;" - "&amp;'Off Non-Road Equipment'!D16)</f>
        <v/>
      </c>
      <c r="D42" s="3" t="str">
        <f>IF(A42="","",'Off Non-Road Equipment'!E16)</f>
        <v/>
      </c>
      <c r="E42" s="3" t="str">
        <f>IF(A42="","",IF('Idle Reduction'!B43="Yes","Actual","Estimate"))</f>
        <v/>
      </c>
      <c r="F42" s="3" t="str">
        <f>IF(A42="","",'Idle Reduction'!C43)</f>
        <v/>
      </c>
      <c r="G42" s="3" t="str">
        <f>IF('Idle Reduction'!D43="","",'Idle Reduction'!D43)</f>
        <v/>
      </c>
      <c r="H42" s="3" t="str">
        <f>IF('Export Idle Reduction'!A42="","",IF('Idle Reduction'!G43="",365,'Idle Reduction'!G43))</f>
        <v/>
      </c>
      <c r="I42" s="3" t="str">
        <f>IF('Export Idle Reduction'!A42="","",IF('Idle Reduction'!E43="",0.49,'Idle Reduction'!E43))</f>
        <v/>
      </c>
      <c r="J42" s="3" t="str">
        <f>IF(A42="","",'Off Non-Road Equipment'!G16)</f>
        <v/>
      </c>
      <c r="K42" s="3" t="str">
        <f>IF(A42="","",'Off Non-Road Equipment'!I16)</f>
        <v/>
      </c>
      <c r="L42" s="24" t="str">
        <f>IF(A42="","",'Off Non-Road Equipment'!J16)</f>
        <v/>
      </c>
    </row>
    <row r="43" spans="1:12" x14ac:dyDescent="0.3">
      <c r="A43" s="11" t="str">
        <f>IF('Idle Reduction'!A44="","",Main!B$2)</f>
        <v/>
      </c>
      <c r="B43" s="3" t="str">
        <f t="shared" si="1"/>
        <v/>
      </c>
      <c r="C43" s="3" t="str">
        <f>IF(A43="","",'Off Non-Road Equipment'!B17&amp;" - "&amp;'Off Non-Road Equipment'!D17)</f>
        <v/>
      </c>
      <c r="D43" s="3" t="str">
        <f>IF(A43="","",'Off Non-Road Equipment'!E17)</f>
        <v/>
      </c>
      <c r="E43" s="3" t="str">
        <f>IF(A43="","",IF('Idle Reduction'!B44="Yes","Actual","Estimate"))</f>
        <v/>
      </c>
      <c r="F43" s="3" t="str">
        <f>IF(A43="","",'Idle Reduction'!C44)</f>
        <v/>
      </c>
      <c r="G43" s="3" t="str">
        <f>IF('Idle Reduction'!D44="","",'Idle Reduction'!D44)</f>
        <v/>
      </c>
      <c r="H43" s="3" t="str">
        <f>IF('Export Idle Reduction'!A43="","",IF('Idle Reduction'!G44="",365,'Idle Reduction'!G44))</f>
        <v/>
      </c>
      <c r="I43" s="3" t="str">
        <f>IF('Export Idle Reduction'!A43="","",IF('Idle Reduction'!E44="",0.49,'Idle Reduction'!E44))</f>
        <v/>
      </c>
      <c r="J43" s="3" t="str">
        <f>IF(A43="","",'Off Non-Road Equipment'!G17)</f>
        <v/>
      </c>
      <c r="K43" s="3" t="str">
        <f>IF(A43="","",'Off Non-Road Equipment'!I17)</f>
        <v/>
      </c>
      <c r="L43" s="24" t="str">
        <f>IF(A43="","",'Off Non-Road Equipment'!J17)</f>
        <v/>
      </c>
    </row>
    <row r="44" spans="1:12" x14ac:dyDescent="0.3">
      <c r="A44" s="11" t="str">
        <f>IF('Idle Reduction'!A45="","",Main!B$2)</f>
        <v/>
      </c>
      <c r="B44" s="3" t="str">
        <f t="shared" si="1"/>
        <v/>
      </c>
      <c r="C44" s="3" t="str">
        <f>IF(A44="","",'Off Non-Road Equipment'!B18&amp;" - "&amp;'Off Non-Road Equipment'!D18)</f>
        <v/>
      </c>
      <c r="D44" s="3" t="str">
        <f>IF(A44="","",'Off Non-Road Equipment'!E18)</f>
        <v/>
      </c>
      <c r="E44" s="3" t="str">
        <f>IF(A44="","",IF('Idle Reduction'!B45="Yes","Actual","Estimate"))</f>
        <v/>
      </c>
      <c r="F44" s="3" t="str">
        <f>IF(A44="","",'Idle Reduction'!C45)</f>
        <v/>
      </c>
      <c r="G44" s="3" t="str">
        <f>IF('Idle Reduction'!D45="","",'Idle Reduction'!D45)</f>
        <v/>
      </c>
      <c r="H44" s="3" t="str">
        <f>IF('Export Idle Reduction'!A44="","",IF('Idle Reduction'!G45="",365,'Idle Reduction'!G45))</f>
        <v/>
      </c>
      <c r="I44" s="3" t="str">
        <f>IF('Export Idle Reduction'!A44="","",IF('Idle Reduction'!E45="",0.49,'Idle Reduction'!E45))</f>
        <v/>
      </c>
      <c r="J44" s="3" t="str">
        <f>IF(A44="","",'Off Non-Road Equipment'!G18)</f>
        <v/>
      </c>
      <c r="K44" s="3" t="str">
        <f>IF(A44="","",'Off Non-Road Equipment'!I18)</f>
        <v/>
      </c>
      <c r="L44" s="24" t="str">
        <f>IF(A44="","",'Off Non-Road Equipment'!J18)</f>
        <v/>
      </c>
    </row>
    <row r="45" spans="1:12" x14ac:dyDescent="0.3">
      <c r="A45" s="11" t="str">
        <f>IF('Idle Reduction'!A46="","",Main!B$2)</f>
        <v/>
      </c>
      <c r="B45" s="3" t="str">
        <f t="shared" si="1"/>
        <v/>
      </c>
      <c r="C45" s="3" t="str">
        <f>IF(A45="","",'Off Non-Road Equipment'!B19&amp;" - "&amp;'Off Non-Road Equipment'!D19)</f>
        <v/>
      </c>
      <c r="D45" s="3" t="str">
        <f>IF(A45="","",'Off Non-Road Equipment'!E19)</f>
        <v/>
      </c>
      <c r="E45" s="3" t="str">
        <f>IF(A45="","",IF('Idle Reduction'!B46="Yes","Actual","Estimate"))</f>
        <v/>
      </c>
      <c r="F45" s="3" t="str">
        <f>IF(A45="","",'Idle Reduction'!C46)</f>
        <v/>
      </c>
      <c r="G45" s="3" t="str">
        <f>IF('Idle Reduction'!D46="","",'Idle Reduction'!D46)</f>
        <v/>
      </c>
      <c r="H45" s="3" t="str">
        <f>IF('Export Idle Reduction'!A45="","",IF('Idle Reduction'!G46="",365,'Idle Reduction'!G46))</f>
        <v/>
      </c>
      <c r="I45" s="3" t="str">
        <f>IF('Export Idle Reduction'!A45="","",IF('Idle Reduction'!E46="",0.49,'Idle Reduction'!E46))</f>
        <v/>
      </c>
      <c r="J45" s="3" t="str">
        <f>IF(A45="","",'Off Non-Road Equipment'!G19)</f>
        <v/>
      </c>
      <c r="K45" s="3" t="str">
        <f>IF(A45="","",'Off Non-Road Equipment'!I19)</f>
        <v/>
      </c>
      <c r="L45" s="24" t="str">
        <f>IF(A45="","",'Off Non-Road Equipment'!J19)</f>
        <v/>
      </c>
    </row>
    <row r="46" spans="1:12" x14ac:dyDescent="0.3">
      <c r="A46" s="11" t="str">
        <f>IF('Idle Reduction'!A47="","",Main!B$2)</f>
        <v/>
      </c>
      <c r="B46" s="3" t="str">
        <f t="shared" si="1"/>
        <v/>
      </c>
      <c r="C46" s="3" t="str">
        <f>IF(A46="","",'Off Non-Road Equipment'!B20&amp;" - "&amp;'Off Non-Road Equipment'!D20)</f>
        <v/>
      </c>
      <c r="D46" s="3" t="str">
        <f>IF(A46="","",'Off Non-Road Equipment'!E20)</f>
        <v/>
      </c>
      <c r="E46" s="3" t="str">
        <f>IF(A46="","",IF('Idle Reduction'!B47="Yes","Actual","Estimate"))</f>
        <v/>
      </c>
      <c r="F46" s="3" t="str">
        <f>IF(A46="","",'Idle Reduction'!C47)</f>
        <v/>
      </c>
      <c r="G46" s="3" t="str">
        <f>IF('Idle Reduction'!D47="","",'Idle Reduction'!D47)</f>
        <v/>
      </c>
      <c r="H46" s="3" t="str">
        <f>IF('Export Idle Reduction'!A46="","",IF('Idle Reduction'!G47="",365,'Idle Reduction'!G47))</f>
        <v/>
      </c>
      <c r="I46" s="3" t="str">
        <f>IF('Export Idle Reduction'!A46="","",IF('Idle Reduction'!E47="",0.49,'Idle Reduction'!E47))</f>
        <v/>
      </c>
      <c r="J46" s="3" t="str">
        <f>IF(A46="","",'Off Non-Road Equipment'!G20)</f>
        <v/>
      </c>
      <c r="K46" s="3" t="str">
        <f>IF(A46="","",'Off Non-Road Equipment'!I20)</f>
        <v/>
      </c>
      <c r="L46" s="24" t="str">
        <f>IF(A46="","",'Off Non-Road Equipment'!J20)</f>
        <v/>
      </c>
    </row>
    <row r="47" spans="1:12" x14ac:dyDescent="0.3">
      <c r="A47" s="11" t="str">
        <f>IF('Idle Reduction'!A48="","",Main!B$2)</f>
        <v/>
      </c>
      <c r="B47" s="3" t="str">
        <f t="shared" si="1"/>
        <v/>
      </c>
      <c r="C47" s="3" t="str">
        <f>IF(A47="","",'Off Non-Road Equipment'!B21&amp;" - "&amp;'Off Non-Road Equipment'!D21)</f>
        <v/>
      </c>
      <c r="D47" s="3" t="str">
        <f>IF(A47="","",'Off Non-Road Equipment'!E21)</f>
        <v/>
      </c>
      <c r="E47" s="3" t="str">
        <f>IF(A47="","",IF('Idle Reduction'!B48="Yes","Actual","Estimate"))</f>
        <v/>
      </c>
      <c r="F47" s="3" t="str">
        <f>IF(A47="","",'Idle Reduction'!C48)</f>
        <v/>
      </c>
      <c r="G47" s="3" t="str">
        <f>IF('Idle Reduction'!D48="","",'Idle Reduction'!D48)</f>
        <v/>
      </c>
      <c r="H47" s="3" t="str">
        <f>IF('Export Idle Reduction'!A47="","",IF('Idle Reduction'!G48="",365,'Idle Reduction'!G48))</f>
        <v/>
      </c>
      <c r="I47" s="3" t="str">
        <f>IF('Export Idle Reduction'!A47="","",IF('Idle Reduction'!E48="",0.49,'Idle Reduction'!E48))</f>
        <v/>
      </c>
      <c r="J47" s="3" t="str">
        <f>IF(A47="","",'Off Non-Road Equipment'!G21)</f>
        <v/>
      </c>
      <c r="K47" s="3" t="str">
        <f>IF(A47="","",'Off Non-Road Equipment'!I21)</f>
        <v/>
      </c>
      <c r="L47" s="24" t="str">
        <f>IF(A47="","",'Off Non-Road Equipment'!J21)</f>
        <v/>
      </c>
    </row>
    <row r="48" spans="1:12" x14ac:dyDescent="0.3">
      <c r="A48" s="11" t="str">
        <f>IF('Idle Reduction'!A49="","",Main!B$2)</f>
        <v/>
      </c>
      <c r="B48" s="3" t="str">
        <f t="shared" si="1"/>
        <v/>
      </c>
      <c r="C48" s="3" t="str">
        <f>IF(A48="","",'Off Non-Road Equipment'!B22&amp;" - "&amp;'Off Non-Road Equipment'!D22)</f>
        <v/>
      </c>
      <c r="D48" s="3" t="str">
        <f>IF(A48="","",'Off Non-Road Equipment'!E22)</f>
        <v/>
      </c>
      <c r="E48" s="3" t="str">
        <f>IF(A48="","",IF('Idle Reduction'!B49="Yes","Actual","Estimate"))</f>
        <v/>
      </c>
      <c r="F48" s="3" t="str">
        <f>IF(A48="","",'Idle Reduction'!C49)</f>
        <v/>
      </c>
      <c r="G48" s="3" t="str">
        <f>IF('Idle Reduction'!D49="","",'Idle Reduction'!D49)</f>
        <v/>
      </c>
      <c r="H48" s="3" t="str">
        <f>IF('Export Idle Reduction'!A48="","",IF('Idle Reduction'!G49="",365,'Idle Reduction'!G49))</f>
        <v/>
      </c>
      <c r="I48" s="3" t="str">
        <f>IF('Export Idle Reduction'!A48="","",IF('Idle Reduction'!E49="",0.49,'Idle Reduction'!E49))</f>
        <v/>
      </c>
      <c r="J48" s="3" t="str">
        <f>IF(A48="","",'Off Non-Road Equipment'!G22)</f>
        <v/>
      </c>
      <c r="K48" s="3" t="str">
        <f>IF(A48="","",'Off Non-Road Equipment'!I22)</f>
        <v/>
      </c>
      <c r="L48" s="24" t="str">
        <f>IF(A48="","",'Off Non-Road Equipment'!J22)</f>
        <v/>
      </c>
    </row>
    <row r="49" spans="1:12" x14ac:dyDescent="0.3">
      <c r="A49" s="11" t="str">
        <f>IF('Idle Reduction'!A50="","",Main!B$2)</f>
        <v/>
      </c>
      <c r="B49" s="3" t="str">
        <f t="shared" si="1"/>
        <v/>
      </c>
      <c r="C49" s="3" t="str">
        <f>IF(A49="","",'Off Non-Road Equipment'!B23&amp;" - "&amp;'Off Non-Road Equipment'!D23)</f>
        <v/>
      </c>
      <c r="D49" s="3" t="str">
        <f>IF(A49="","",'Off Non-Road Equipment'!E23)</f>
        <v/>
      </c>
      <c r="E49" s="3" t="str">
        <f>IF(A49="","",IF('Idle Reduction'!B50="Yes","Actual","Estimate"))</f>
        <v/>
      </c>
      <c r="F49" s="3" t="str">
        <f>IF(A49="","",'Idle Reduction'!C50)</f>
        <v/>
      </c>
      <c r="G49" s="3" t="str">
        <f>IF('Idle Reduction'!D50="","",'Idle Reduction'!D50)</f>
        <v/>
      </c>
      <c r="H49" s="3" t="str">
        <f>IF('Export Idle Reduction'!A49="","",IF('Idle Reduction'!G50="",365,'Idle Reduction'!G50))</f>
        <v/>
      </c>
      <c r="I49" s="3" t="str">
        <f>IF('Export Idle Reduction'!A49="","",IF('Idle Reduction'!E50="",0.49,'Idle Reduction'!E50))</f>
        <v/>
      </c>
      <c r="J49" s="3" t="str">
        <f>IF(A49="","",'Off Non-Road Equipment'!G23)</f>
        <v/>
      </c>
      <c r="K49" s="3" t="str">
        <f>IF(A49="","",'Off Non-Road Equipment'!I23)</f>
        <v/>
      </c>
      <c r="L49" s="24" t="str">
        <f>IF(A49="","",'Off Non-Road Equipment'!J23)</f>
        <v/>
      </c>
    </row>
    <row r="50" spans="1:12" x14ac:dyDescent="0.3">
      <c r="A50" s="11" t="str">
        <f>IF('Idle Reduction'!A51="","",Main!B$2)</f>
        <v/>
      </c>
      <c r="B50" s="3" t="str">
        <f t="shared" si="1"/>
        <v/>
      </c>
      <c r="C50" s="3" t="str">
        <f>IF(A50="","",'Off Non-Road Equipment'!B24&amp;" - "&amp;'Off Non-Road Equipment'!D24)</f>
        <v/>
      </c>
      <c r="D50" s="3" t="str">
        <f>IF(A50="","",'Off Non-Road Equipment'!E24)</f>
        <v/>
      </c>
      <c r="E50" s="3" t="str">
        <f>IF(A50="","",IF('Idle Reduction'!B51="Yes","Actual","Estimate"))</f>
        <v/>
      </c>
      <c r="F50" s="3" t="str">
        <f>IF(A50="","",'Idle Reduction'!C51)</f>
        <v/>
      </c>
      <c r="G50" s="3" t="str">
        <f>IF('Idle Reduction'!D51="","",'Idle Reduction'!D51)</f>
        <v/>
      </c>
      <c r="H50" s="3" t="str">
        <f>IF('Export Idle Reduction'!A50="","",IF('Idle Reduction'!G51="",365,'Idle Reduction'!G51))</f>
        <v/>
      </c>
      <c r="I50" s="3" t="str">
        <f>IF('Export Idle Reduction'!A50="","",IF('Idle Reduction'!E51="",0.49,'Idle Reduction'!E51))</f>
        <v/>
      </c>
      <c r="J50" s="3" t="str">
        <f>IF(A50="","",'Off Non-Road Equipment'!G24)</f>
        <v/>
      </c>
      <c r="K50" s="3" t="str">
        <f>IF(A50="","",'Off Non-Road Equipment'!I24)</f>
        <v/>
      </c>
      <c r="L50" s="24" t="str">
        <f>IF(A50="","",'Off Non-Road Equipment'!J24)</f>
        <v/>
      </c>
    </row>
    <row r="51" spans="1:12" x14ac:dyDescent="0.3">
      <c r="A51" s="11" t="str">
        <f>IF('Idle Reduction'!A52="","",Main!B$2)</f>
        <v/>
      </c>
      <c r="B51" s="3" t="str">
        <f t="shared" si="1"/>
        <v/>
      </c>
      <c r="C51" s="3" t="str">
        <f>IF(A51="","",'Off Non-Road Equipment'!B25&amp;" - "&amp;'Off Non-Road Equipment'!D25)</f>
        <v/>
      </c>
      <c r="D51" s="3" t="str">
        <f>IF(A51="","",'Off Non-Road Equipment'!E25)</f>
        <v/>
      </c>
      <c r="E51" s="3" t="str">
        <f>IF(A51="","",IF('Idle Reduction'!B52="Yes","Actual","Estimate"))</f>
        <v/>
      </c>
      <c r="F51" s="3" t="str">
        <f>IF(A51="","",'Idle Reduction'!C52)</f>
        <v/>
      </c>
      <c r="G51" s="3" t="str">
        <f>IF('Idle Reduction'!D52="","",'Idle Reduction'!D52)</f>
        <v/>
      </c>
      <c r="H51" s="3" t="str">
        <f>IF('Export Idle Reduction'!A51="","",IF('Idle Reduction'!G52="",365,'Idle Reduction'!G52))</f>
        <v/>
      </c>
      <c r="I51" s="3" t="str">
        <f>IF('Export Idle Reduction'!A51="","",IF('Idle Reduction'!E52="",0.49,'Idle Reduction'!E52))</f>
        <v/>
      </c>
      <c r="J51" s="3" t="str">
        <f>IF(A51="","",'Off Non-Road Equipment'!G25)</f>
        <v/>
      </c>
      <c r="K51" s="3" t="str">
        <f>IF(A51="","",'Off Non-Road Equipment'!I25)</f>
        <v/>
      </c>
      <c r="L51" s="24" t="str">
        <f>IF(A51="","",'Off Non-Road Equipment'!J25)</f>
        <v/>
      </c>
    </row>
    <row r="52" spans="1:12" x14ac:dyDescent="0.3">
      <c r="A52" s="11" t="str">
        <f>IF('Idle Reduction'!A53="","",Main!B$2)</f>
        <v/>
      </c>
      <c r="B52" s="3" t="str">
        <f t="shared" si="1"/>
        <v/>
      </c>
      <c r="C52" s="3" t="str">
        <f>IF(A52="","",'Off Non-Road Equipment'!B26&amp;" - "&amp;'Off Non-Road Equipment'!D26)</f>
        <v/>
      </c>
      <c r="D52" s="3" t="str">
        <f>IF(A52="","",'Off Non-Road Equipment'!E26)</f>
        <v/>
      </c>
      <c r="E52" s="3" t="str">
        <f>IF(A52="","",IF('Idle Reduction'!B53="Yes","Actual","Estimate"))</f>
        <v/>
      </c>
      <c r="F52" s="3" t="str">
        <f>IF(A52="","",'Idle Reduction'!C53)</f>
        <v/>
      </c>
      <c r="G52" s="3" t="str">
        <f>IF('Idle Reduction'!D53="","",'Idle Reduction'!D53)</f>
        <v/>
      </c>
      <c r="H52" s="3" t="str">
        <f>IF('Export Idle Reduction'!A52="","",IF('Idle Reduction'!G53="",365,'Idle Reduction'!G53))</f>
        <v/>
      </c>
      <c r="I52" s="3" t="str">
        <f>IF('Export Idle Reduction'!A52="","",IF('Idle Reduction'!E53="",0.49,'Idle Reduction'!E53))</f>
        <v/>
      </c>
      <c r="J52" s="3" t="str">
        <f>IF(A52="","",'Off Non-Road Equipment'!G26)</f>
        <v/>
      </c>
      <c r="K52" s="3" t="str">
        <f>IF(A52="","",'Off Non-Road Equipment'!I26)</f>
        <v/>
      </c>
      <c r="L52" s="24" t="str">
        <f>IF(A52="","",'Off Non-Road Equipment'!J26)</f>
        <v/>
      </c>
    </row>
    <row r="53" spans="1:12" ht="15" thickBot="1" x14ac:dyDescent="0.35">
      <c r="A53" s="13" t="str">
        <f>IF('Idle Reduction'!A54="","",Main!B$2)</f>
        <v/>
      </c>
      <c r="B53" s="27" t="str">
        <f t="shared" si="1"/>
        <v/>
      </c>
      <c r="C53" s="27" t="str">
        <f>IF(A53="","",'Off Non-Road Equipment'!B27&amp;" - "&amp;'Off Non-Road Equipment'!D27)</f>
        <v/>
      </c>
      <c r="D53" s="27" t="str">
        <f>IF(A53="","",'Off Non-Road Equipment'!E27)</f>
        <v/>
      </c>
      <c r="E53" s="27" t="str">
        <f>IF(A53="","",IF('Idle Reduction'!B54="Yes","Actual","Estimate"))</f>
        <v/>
      </c>
      <c r="F53" s="27" t="str">
        <f>IF(A53="","",'Idle Reduction'!C54)</f>
        <v/>
      </c>
      <c r="G53" s="27" t="str">
        <f>IF('Idle Reduction'!D54="","",'Idle Reduction'!D54)</f>
        <v/>
      </c>
      <c r="H53" s="27" t="str">
        <f>IF('Export Idle Reduction'!A53="","",IF('Idle Reduction'!G54="",365,'Idle Reduction'!G54))</f>
        <v/>
      </c>
      <c r="I53" s="27" t="str">
        <f>IF('Export Idle Reduction'!A53="","",IF('Idle Reduction'!E54="",0.49,'Idle Reduction'!E54))</f>
        <v/>
      </c>
      <c r="J53" s="27" t="str">
        <f>IF(A53="","",'Off Non-Road Equipment'!G27)</f>
        <v/>
      </c>
      <c r="K53" s="27" t="str">
        <f>IF(A53="","",'Off Non-Road Equipment'!I27)</f>
        <v/>
      </c>
      <c r="L53" s="28" t="str">
        <f>IF(A53="","",'Off Non-Road Equipment'!J27)</f>
        <v/>
      </c>
    </row>
  </sheetData>
  <mergeCells count="2">
    <mergeCell ref="Q1:T1"/>
    <mergeCell ref="Q4:T4"/>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DEB8781A4F21F46AB00D7CF604FE7B8" ma:contentTypeVersion="9" ma:contentTypeDescription="Create a new document." ma:contentTypeScope="" ma:versionID="9a2facb187487cfcf3e425450b259b3e">
  <xsd:schema xmlns:xsd="http://www.w3.org/2001/XMLSchema" xmlns:xs="http://www.w3.org/2001/XMLSchema" xmlns:p="http://schemas.microsoft.com/office/2006/metadata/properties" xmlns:ns2="ad21c932-3b0a-4fef-97b1-8f0bb5133d5c" targetNamespace="http://schemas.microsoft.com/office/2006/metadata/properties" ma:root="true" ma:fieldsID="7ef1de43b969540d1f53704bfc96d5a4" ns2:_="">
    <xsd:import namespace="ad21c932-3b0a-4fef-97b1-8f0bb5133d5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SearchPropertie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d21c932-3b0a-4fef-97b1-8f0bb5133d5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AB5BA0E-E0AB-4964-8225-E5E15F6A2113}">
  <ds:schemaRefs>
    <ds:schemaRef ds:uri="http://purl.org/dc/elements/1.1/"/>
    <ds:schemaRef ds:uri="http://schemas.microsoft.com/office/2006/metadata/properties"/>
    <ds:schemaRef ds:uri="http://schemas.microsoft.com/office/2006/documentManagement/types"/>
    <ds:schemaRef ds:uri="http://purl.org/dc/terms/"/>
    <ds:schemaRef ds:uri="ad21c932-3b0a-4fef-97b1-8f0bb5133d5c"/>
    <ds:schemaRef ds:uri="http://purl.org/dc/dcmitype/"/>
    <ds:schemaRef ds:uri="http://schemas.microsoft.com/office/infopath/2007/PartnerControl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602B8A65-6EBB-4633-B6CD-2498C55F09D5}">
  <ds:schemaRefs>
    <ds:schemaRef ds:uri="http://schemas.microsoft.com/sharepoint/v3/contenttype/forms"/>
  </ds:schemaRefs>
</ds:datastoreItem>
</file>

<file path=customXml/itemProps3.xml><?xml version="1.0" encoding="utf-8"?>
<ds:datastoreItem xmlns:ds="http://schemas.openxmlformats.org/officeDocument/2006/customXml" ds:itemID="{658E3F6D-B5F7-4255-A38B-889FF959C15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d21c932-3b0a-4fef-97b1-8f0bb5133d5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Instructions</vt:lpstr>
      <vt:lpstr>Main</vt:lpstr>
      <vt:lpstr>On Road Fleet</vt:lpstr>
      <vt:lpstr>Electric Vehicles</vt:lpstr>
      <vt:lpstr>New Stations</vt:lpstr>
      <vt:lpstr>Electric Chargers</vt:lpstr>
      <vt:lpstr>Off Non-Road Equipment</vt:lpstr>
      <vt:lpstr>Idle Reduction</vt:lpstr>
      <vt:lpstr>List</vt:lpstr>
      <vt:lpstr>Fuel Sales</vt:lpstr>
      <vt:lpstr>VMT</vt:lpstr>
      <vt:lpstr>Truck Stops</vt:lpstr>
      <vt:lpstr>Export New Stations</vt:lpstr>
      <vt:lpstr>Export Alt Fuel Veh</vt:lpstr>
      <vt:lpstr>Export Elec Hy Plugs</vt:lpstr>
      <vt:lpstr>Export Off Road</vt:lpstr>
      <vt:lpstr>Export VMT</vt:lpstr>
      <vt:lpstr>Export Truck Stop Elect</vt:lpstr>
      <vt:lpstr>Export Idle Reduction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Finley, Ben</dc:creator>
  <cp:keywords/>
  <dc:description/>
  <cp:lastModifiedBy>Finley, Ben</cp:lastModifiedBy>
  <cp:revision/>
  <dcterms:created xsi:type="dcterms:W3CDTF">2023-12-13T15:50:43Z</dcterms:created>
  <dcterms:modified xsi:type="dcterms:W3CDTF">2025-01-23T23:34:49Z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0x0101002DEB8781A4F21F46AB00D7CF604FE7B8</vt:lpwstr>
  </property>
</Properties>
</file>